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65f456a6bf4941" /></Relationships>
</file>

<file path=xl/workbook.xml><?xml version="1.0" encoding="utf-8"?>
<workbook xmlns="http://schemas.openxmlformats.org/spreadsheetml/2006/main" xmlns:ns1="http://schemas.openxmlformats.org/officeDocument/2006/relationships">
  <sheets>
    <sheet name="Päätös" sheetId="1" ns1:id="Rcf71052e1d7641d5"/>
    <sheet name="Kokeet" sheetId="2" ns1:id="R838559f3a4994fc0"/>
    <sheet name="Havainnot" sheetId="3" ns1:id="R0a9689b9d720404d"/>
    <sheet name="Kustannukset" sheetId="4" ns1:id="R2ad818d6ca704aa1"/>
  </sheets>
  <definedNames>
    <definedName name="_xlnm.Print_Area" localSheetId="0">'Päätös'!$A$1:$D$27</definedName>
    <definedName name="_xlnm.Print_Titles" localSheetId="0">'Päätös'!$1:$9</definedName>
    <definedName name="_xlnm.Print_Area" localSheetId="1">'Kokeet'!$A$1:$E$23</definedName>
    <definedName name="_xlnm.Print_Titles" localSheetId="1">'Kokeet'!$1:$7</definedName>
    <definedName name="_xlnm.Print_Area" localSheetId="2">'Havainnot'!$A$1:$H$31</definedName>
    <definedName name="_xlnm.Print_Titles" localSheetId="2">'Havainnot'!$1:$7</definedName>
    <definedName name="_xlnm.Print_Area" localSheetId="3">'Kustannukset'!$A$1:$F$31</definedName>
    <definedName name="_xlnm.Print_Titles" localSheetId="3">'Kustannukset'!$1:$7</definedName>
  </definedNames>
  <calcPr calcMode="auto" fullCalcOnLoad="1"/>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quot; €&quot;"/>
  </x:numFmts>
  <x:fonts count="7">
    <x:font>
      <x:sz val="11"/>
      <x:name val="Carlito"/>
    </x:font>
    <x:font>
      <x:sz val="11"/>
      <x:color rgb="FF20332B"/>
      <x:name val="Arial"/>
    </x:font>
    <x:font>
      <x:b/>
      <x:sz val="16"/>
      <x:color rgb="FF244D3E"/>
      <x:name val="Arial"/>
    </x:font>
    <x:font>
      <x:b/>
      <x:sz val="11"/>
      <x:color rgb="FFFFFFFF"/>
      <x:name val="Arial"/>
    </x:font>
    <x:font>
      <x:sz val="10"/>
      <x:color rgb="FF52645B"/>
      <x:name val="Arial"/>
    </x:font>
    <x:font>
      <x:sz val="11"/>
      <x:color rgb="FF60756A"/>
      <x:name val="Arial"/>
    </x:font>
    <x:font>
      <x:b/>
      <x:sz val="11"/>
      <x:color rgb="FF20332B"/>
      <x:name val="Arial"/>
    </x:font>
  </x:fonts>
  <x:fills count="6">
    <x:fill>
      <x:patternFill patternType="none"/>
    </x:fill>
    <x:fill>
      <x:patternFill patternType="gray125"/>
    </x:fill>
    <x:fill>
      <x:patternFill patternType="solid">
        <x:fgColor rgb="FF244D3E"/>
      </x:patternFill>
    </x:fill>
    <x:fill>
      <x:patternFill patternType="solid">
        <x:fgColor rgb="FFFFF4D6"/>
      </x:patternFill>
    </x:fill>
    <x:fill>
      <x:patternFill patternType="solid">
        <x:fgColor rgb="FFEAF2ED"/>
      </x:patternFill>
    </x:fill>
    <x:fill>
      <x:patternFill patternType="solid">
        <x:fgColor rgb="FFE9F0EB"/>
      </x:patternFill>
    </x:fill>
  </x:fills>
  <x:borders count="22">
    <x:border/>
    <x:border>
      <x:bottom style="thin">
        <x:color rgb="FFAFBEB5"/>
      </x:bottom>
    </x:border>
    <x:border>
      <x:top style="thin">
        <x:color rgb="FFA8BDB3"/>
      </x:top>
    </x:border>
    <x:border>
      <x:right style="thin">
        <x:color rgb="FFE4E2D7"/>
      </x:right>
    </x:border>
    <x:border>
      <x:left style="thin">
        <x:color rgb="FFE4E2D7"/>
      </x:left>
      <x:right style="thin">
        <x:color rgb="FFE4E2D7"/>
      </x:right>
    </x:border>
    <x:border>
      <x:left style="thin">
        <x:color rgb="FFE4E2D7"/>
      </x:left>
    </x:border>
    <x:border>
      <x:top style="medium">
        <x:color rgb="FF244D3E"/>
      </x:top>
    </x:border>
    <x:border>
      <x:right style="thin">
        <x:color rgb="FFE4E2D7"/>
      </x:right>
      <x:top style="medium">
        <x:color rgb="FF244D3E"/>
      </x:top>
    </x:border>
    <x:border>
      <x:left style="thin">
        <x:color rgb="FFE4E2D7"/>
      </x:left>
      <x:right style="thin">
        <x:color rgb="FFE4E2D7"/>
      </x:right>
      <x:top style="medium">
        <x:color rgb="FF244D3E"/>
      </x:top>
    </x:border>
    <x:border>
      <x:left style="thin">
        <x:color rgb="FFE4E2D7"/>
      </x:left>
      <x:top style="medium">
        <x:color rgb="FF244D3E"/>
      </x:top>
    </x:border>
    <x:border>
      <x:right style="thin">
        <x:color rgb="FFE4E2D7"/>
      </x:right>
      <x:bottom style="thin">
        <x:color rgb="FFD8DACC"/>
      </x:bottom>
    </x:border>
    <x:border>
      <x:left style="thin">
        <x:color rgb="FFE4E2D7"/>
      </x:left>
      <x:right style="thin">
        <x:color rgb="FFE4E2D7"/>
      </x:right>
      <x:bottom style="thin">
        <x:color rgb="FFD8DACC"/>
      </x:bottom>
    </x:border>
    <x:border>
      <x:left style="thin">
        <x:color rgb="FFE4E2D7"/>
      </x:left>
      <x:bottom style="thin">
        <x:color rgb="FFD8DACC"/>
      </x:bottom>
    </x:border>
    <x:border>
      <x:right style="thin">
        <x:color rgb="FFE4E2D7"/>
      </x:right>
      <x:top style="thin">
        <x:color rgb="FFD8DACC"/>
      </x:top>
      <x:bottom style="thin">
        <x:color rgb="FFD8DACC"/>
      </x:bottom>
    </x:border>
    <x:border>
      <x:left style="thin">
        <x:color rgb="FFE4E2D7"/>
      </x:left>
      <x:right style="thin">
        <x:color rgb="FFE4E2D7"/>
      </x:right>
      <x:top style="thin">
        <x:color rgb="FFD8DACC"/>
      </x:top>
      <x:bottom style="thin">
        <x:color rgb="FFD8DACC"/>
      </x:bottom>
    </x:border>
    <x:border>
      <x:left style="thin">
        <x:color rgb="FFE4E2D7"/>
      </x:left>
      <x:top style="thin">
        <x:color rgb="FFD8DACC"/>
      </x:top>
      <x:bottom style="thin">
        <x:color rgb="FFD8DACC"/>
      </x:bottom>
    </x:border>
    <x:border>
      <x:right style="thin">
        <x:color rgb="FFE4E2D7"/>
      </x:right>
      <x:top style="thin">
        <x:color rgb="FFD8DACC"/>
      </x:top>
    </x:border>
    <x:border>
      <x:left style="thin">
        <x:color rgb="FFE4E2D7"/>
      </x:left>
      <x:right style="thin">
        <x:color rgb="FFE4E2D7"/>
      </x:right>
      <x:top style="thin">
        <x:color rgb="FFD8DACC"/>
      </x:top>
    </x:border>
    <x:border>
      <x:left style="thin">
        <x:color rgb="FFE4E2D7"/>
      </x:left>
      <x:top style="thin">
        <x:color rgb="FFD8DACC"/>
      </x:top>
    </x:border>
    <x:border>
      <x:bottom style="thin">
        <x:color rgb="FFD3DCD6"/>
      </x:bottom>
    </x:border>
    <x:border>
      <x:top style="thin">
        <x:color rgb="FFD3DCD6"/>
      </x:top>
      <x:bottom style="thin">
        <x:color rgb="FFD3DCD6"/>
      </x:bottom>
    </x:border>
    <x:border>
      <x:top style="thin">
        <x:color rgb="FFD3DCD6"/>
      </x:top>
    </x:border>
  </x:borders>
  <x:cellStyleXfs count="1">
    <x:xf numFmtId="0" fontId="0" fillId="0" borderId="0"/>
  </x:cellStyleXfs>
  <x:cellXfs count="5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0" borderId="2" xfId="0" applyNumberFormat="1" applyFont="1" applyFill="1" applyBorder="1" applyAlignment="1">
      <x:alignment vertical="center" wrapText="1"/>
    </x:xf>
    <x:xf numFmtId="0" fontId="1" fillId="3" borderId="2"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1" fillId="3" borderId="3" xfId="0" applyNumberFormat="1" applyFont="1" applyFill="1" applyBorder="1" applyAlignment="1">
      <x:alignment vertical="center" wrapText="1"/>
    </x:xf>
    <x:xf numFmtId="0" fontId="1" fillId="3" borderId="4" xfId="0" applyNumberFormat="1" applyFont="1" applyFill="1" applyBorder="1" applyAlignment="1">
      <x:alignment vertical="center" wrapText="1"/>
    </x:xf>
    <x:xf numFmtId="0" fontId="1" fillId="3" borderId="5" xfId="0" applyNumberFormat="1" applyFont="1" applyFill="1" applyBorder="1" applyAlignment="1">
      <x:alignment vertical="center" wrapText="1"/>
    </x:xf>
    <x:xf numFmtId="0" fontId="1" fillId="0" borderId="6" xfId="0" applyNumberFormat="1" applyFont="1" applyFill="1" applyBorder="1" applyAlignment="1">
      <x:alignment vertical="center" wrapText="1"/>
    </x:xf>
    <x:xf numFmtId="0" fontId="1" fillId="3" borderId="7"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1" fillId="3" borderId="9" xfId="0" applyNumberFormat="1" applyFont="1" applyFill="1" applyBorder="1" applyAlignment="1">
      <x:alignment vertical="center" wrapText="1"/>
    </x:xf>
    <x:xf numFmtId="0" fontId="5" fillId="0" borderId="0" xfId="0" applyNumberFormat="1" applyFont="1" applyFill="1" applyBorder="1" applyAlignment="1">
      <x:alignment vertical="center"/>
    </x:xf>
    <x:xf numFmtId="0" fontId="1" fillId="3" borderId="10" xfId="0" applyNumberFormat="1" applyFont="1" applyFill="1" applyBorder="1" applyAlignment="1">
      <x:alignment vertical="center" wrapText="1"/>
    </x:xf>
    <x:xf numFmtId="0" fontId="1" fillId="3" borderId="11" xfId="0" applyNumberFormat="1" applyFont="1" applyFill="1" applyBorder="1" applyAlignment="1">
      <x:alignment vertical="center" wrapText="1"/>
    </x:xf>
    <x:xf numFmtId="0" fontId="1" fillId="3" borderId="12" xfId="0" applyNumberFormat="1" applyFont="1" applyFill="1" applyBorder="1" applyAlignment="1">
      <x:alignment vertical="center" wrapText="1"/>
    </x:xf>
    <x:xf numFmtId="0" fontId="1" fillId="3" borderId="13" xfId="0" applyNumberFormat="1" applyFont="1" applyFill="1" applyBorder="1" applyAlignment="1">
      <x:alignment vertical="center" wrapText="1"/>
    </x:xf>
    <x:xf numFmtId="0" fontId="1" fillId="3" borderId="14" xfId="0" applyNumberFormat="1" applyFont="1" applyFill="1" applyBorder="1" applyAlignment="1">
      <x:alignment vertical="center" wrapText="1"/>
    </x:xf>
    <x:xf numFmtId="0" fontId="1" fillId="3" borderId="15" xfId="0" applyNumberFormat="1" applyFont="1" applyFill="1" applyBorder="1" applyAlignment="1">
      <x:alignment vertical="center" wrapText="1"/>
    </x:xf>
    <x:xf numFmtId="0" fontId="1" fillId="3" borderId="16" xfId="0" applyNumberFormat="1" applyFont="1" applyFill="1" applyBorder="1" applyAlignment="1">
      <x:alignment vertical="center" wrapText="1"/>
    </x:xf>
    <x:xf numFmtId="0" fontId="1" fillId="3" borderId="17" xfId="0" applyNumberFormat="1" applyFont="1" applyFill="1" applyBorder="1" applyAlignment="1">
      <x:alignment vertical="center" wrapText="1"/>
    </x:xf>
    <x:xf numFmtId="0" fontId="1" fillId="3" borderId="18" xfId="0" applyNumberFormat="1" applyFont="1" applyFill="1" applyBorder="1" applyAlignment="1">
      <x:alignment vertical="center" wrapText="1"/>
    </x:xf>
    <x:xf numFmtId="200" fontId="1" fillId="3" borderId="10" xfId="0" applyNumberFormat="1" applyFont="1" applyFill="1" applyBorder="1" applyAlignment="1">
      <x:alignment vertical="center" wrapText="1"/>
    </x:xf>
    <x:xf numFmtId="200" fontId="1" fillId="3" borderId="13" xfId="0" applyNumberFormat="1" applyFont="1" applyFill="1" applyBorder="1" applyAlignment="1">
      <x:alignment vertical="center" wrapText="1"/>
    </x:xf>
    <x:xf numFmtId="200" fontId="1" fillId="3" borderId="16" xfId="0" applyNumberFormat="1" applyFont="1" applyFill="1" applyBorder="1" applyAlignment="1">
      <x:alignment vertical="center" wrapText="1"/>
    </x:xf>
    <x:xf numFmtId="201" fontId="1" fillId="3" borderId="11" xfId="0" applyNumberFormat="1" applyFont="1" applyFill="1" applyBorder="1" applyAlignment="1">
      <x:alignment vertical="center" wrapText="1"/>
    </x:xf>
    <x:xf numFmtId="201" fontId="1" fillId="3" borderId="14" xfId="0" applyNumberFormat="1" applyFont="1" applyFill="1" applyBorder="1" applyAlignment="1">
      <x:alignment vertical="center" wrapText="1"/>
    </x:xf>
    <x:xf numFmtId="201" fontId="1" fillId="3" borderId="17" xfId="0" applyNumberFormat="1" applyFont="1" applyFill="1" applyBorder="1" applyAlignment="1">
      <x:alignment vertical="center" wrapText="1"/>
    </x:xf>
    <x:xf numFmtId="201" fontId="1" fillId="0" borderId="0" xfId="0" applyNumberFormat="1" applyFont="1" applyFill="1" applyBorder="1" applyAlignment="1">
      <x:alignment vertical="center"/>
    </x:xf>
    <x:xf numFmtId="201" fontId="1" fillId="3" borderId="0" xfId="0" applyNumberFormat="1" applyFont="1" applyFill="1" applyBorder="1" applyAlignment="1">
      <x:alignment vertical="center"/>
    </x:xf>
    <x:xf numFmtId="201" fontId="1" fillId="3" borderId="0" xfId="0" applyNumberFormat="1" applyFont="1" applyFill="1" applyBorder="1" applyAlignment="1">
      <x:alignment vertical="center" wrapText="1"/>
    </x:xf>
    <x:xf numFmtId="201" fontId="1" fillId="3" borderId="3" xfId="0" applyNumberFormat="1" applyFont="1" applyFill="1" applyBorder="1" applyAlignment="1">
      <x:alignment vertical="center" wrapText="1"/>
    </x:xf>
    <x:xf numFmtId="201" fontId="1" fillId="3" borderId="4" xfId="0" applyNumberFormat="1" applyFont="1" applyFill="1" applyBorder="1" applyAlignment="1">
      <x:alignment vertical="center" wrapText="1"/>
    </x:xf>
    <x:xf numFmtId="201" fontId="1" fillId="3" borderId="5" xfId="0" applyNumberFormat="1" applyFont="1" applyFill="1" applyBorder="1" applyAlignment="1">
      <x:alignment vertical="center" wrapText="1"/>
    </x:xf>
    <x:xf numFmtId="201" fontId="1" fillId="3" borderId="10" xfId="0" applyNumberFormat="1" applyFont="1" applyFill="1" applyBorder="1" applyAlignment="1">
      <x:alignment vertical="center" wrapText="1"/>
    </x:xf>
    <x:xf numFmtId="201" fontId="1" fillId="3" borderId="13" xfId="0" applyNumberFormat="1" applyFont="1" applyFill="1" applyBorder="1" applyAlignment="1">
      <x:alignment vertical="center" wrapText="1"/>
    </x:xf>
    <x:xf numFmtId="201" fontId="1" fillId="3" borderId="16" xfId="0" applyNumberFormat="1" applyFont="1" applyFill="1" applyBorder="1" applyAlignment="1">
      <x:alignment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201" fontId="6" fillId="4" borderId="0" xfId="0" applyNumberFormat="1" applyFont="1" applyFill="1" applyBorder="1" applyAlignment="1">
      <x:alignment vertical="center"/>
    </x:xf>
    <x:xf numFmtId="201" fontId="1" fillId="0" borderId="0" xfId="0" applyNumberFormat="1" applyFont="1" applyFill="1" applyBorder="1" applyAlignment="1">
      <x:alignment vertical="center" wrapText="1"/>
    </x:xf>
    <x:xf numFmtId="0" fontId="1" fillId="0" borderId="19" xfId="0" applyNumberFormat="1" applyFont="1" applyFill="1" applyBorder="1" applyAlignment="1">
      <x:alignment vertical="center" wrapText="1"/>
    </x:xf>
    <x:xf numFmtId="0" fontId="1" fillId="0" borderId="20" xfId="0" applyNumberFormat="1" applyFont="1" applyFill="1" applyBorder="1" applyAlignment="1">
      <x:alignment vertical="center" wrapText="1"/>
    </x:xf>
    <x:xf numFmtId="201" fontId="1" fillId="0" borderId="20" xfId="0" applyNumberFormat="1" applyFont="1" applyFill="1" applyBorder="1" applyAlignment="1">
      <x:alignment vertical="center" wrapText="1"/>
    </x:xf>
    <x:xf numFmtId="0" fontId="1" fillId="0" borderId="21" xfId="0" applyNumberFormat="1" applyFont="1" applyFill="1" applyBorder="1" applyAlignment="1">
      <x:alignment vertical="center" wrapText="1"/>
    </x:xf>
    <x:xf numFmtId="201" fontId="1" fillId="0" borderId="2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6" fillId="5" borderId="0" xfId="0" applyNumberFormat="1" applyFont="1" applyFill="1" applyBorder="1" applyAlignment="1">
      <x:alignment vertical="center" wrapText="1"/>
    </x:xf>
  </x:cellXfs>
  <x:cellStyles count="1">
    <x:cellStyle name="Normal" xfId="0"/>
  </x:cellStyles>
  <x:dxfs count="2">
    <x:dxf>
      <x:font>
        <x:b/>
        <x:color rgb="FF8A2C1D"/>
      </x:font>
      <x:fill>
        <x:patternFill patternType="solid">
          <x:bgColor rgb="FFFDE7E0"/>
        </x:patternFill>
      </x:fill>
    </x:dxf>
    <x:dxf>
      <x:fill>
        <x:patternFill patternType="solid">
          <x:bgColor rgb="FFFFF0C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43d2f0fed814ccb" /><Relationship Type="http://schemas.openxmlformats.org/officeDocument/2006/relationships/theme" Target="/xl/theme/theme1.xml" Id="R4b94fdf509f043e4" /><Relationship Type="http://schemas.openxmlformats.org/officeDocument/2006/relationships/sharedStrings" Target="/xl/sharedStrings.xml" Id="R79e8a875a3f84182" /><Relationship Type="http://schemas.openxmlformats.org/officeDocument/2006/relationships/worksheet" Target="/xl/worksheets/sheet1.xml" Id="Rcf71052e1d7641d5" /><Relationship Type="http://schemas.openxmlformats.org/officeDocument/2006/relationships/worksheet" Target="/xl/worksheets/sheet2.xml" Id="R838559f3a4994fc0" /><Relationship Type="http://schemas.openxmlformats.org/officeDocument/2006/relationships/worksheet" Target="/xl/worksheets/sheet3.xml" Id="R0a9689b9d720404d" /><Relationship Type="http://schemas.openxmlformats.org/officeDocument/2006/relationships/worksheet" Target="/xl/worksheets/sheet4.xml" Id="R2ad818d6ca704aa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tabColor rgb="FF244D3E"/>
    <pageSetUpPr fitToPage="1"/>
  </sheetPr>
  <sheetViews>
    <sheetView showGridLines="0" workbookViewId="0"/>
  </sheetViews>
  <sheetFormatPr defaultRowHeight="15"/>
  <cols>
    <col min="1" max="1" width="37.5" hidden="0" customWidth="1"/>
    <col min="2" max="2" width="33.130001068115234" hidden="0" customWidth="1"/>
    <col min="3" max="3" width="33.130001068115234" hidden="0" customWidth="1"/>
    <col min="4" max="4" width="33.130001068115234" hidden="0" customWidth="1"/>
  </cols>
  <sheetData>
    <row r="1" ht="28" customHeight="1">
      <c r="A1" s="2"/>
      <c r="B1" s="2"/>
      <c r="C1" s="2"/>
      <c r="D1" s="2"/>
    </row>
    <row r="2" ht="28" customHeight="1">
      <c r="A2" s="3" t="str">
        <v>Työnhallinnan ostajan vertailu</v>
      </c>
      <c r="B2" s="2"/>
      <c r="C2" s="2"/>
      <c r="D2" s="2"/>
    </row>
    <row r="3" ht="28" customHeight="1">
      <c r="A3" s="4"/>
      <c r="B3" s="4"/>
      <c r="C3" s="4"/>
      <c r="D3" s="4"/>
    </row>
    <row r="4" ht="28" customHeight="1">
      <c r="A4" s="5" t="str">
        <v>Aloita Kokeet-välilehdeltä: valitse tarpeelliset vaatimukset. Täytä sitten Havainnot ja Kustannukset. Yhteenveto päivittyy tänne.</v>
      </c>
      <c r="B4" s="2"/>
      <c r="C4" s="2"/>
      <c r="D4" s="2"/>
    </row>
    <row r="5" ht="28" customHeight="1">
      <c r="A5" s="2"/>
      <c r="B5" s="2"/>
      <c r="C5" s="2"/>
      <c r="D5" s="2"/>
    </row>
    <row r="6" ht="28" customHeight="1">
      <c r="A6" s="5" t="str">
        <v>Todennettu vaatii myös kirjallisen havainnon. Lupaus ei riitä. Pakollinen puute näkyy hinnasta riippumatta; taulukko ei valitse voittajaa.</v>
      </c>
      <c r="B6" s="2"/>
      <c r="C6" s="2"/>
      <c r="D6" s="2"/>
    </row>
    <row r="7" ht="28" customHeight="1">
      <c r="A7" s="2"/>
      <c r="B7" s="2"/>
      <c r="C7" s="2"/>
      <c r="D7" s="2"/>
    </row>
    <row r="8" ht="28" customHeight="1">
      <c r="A8" s="2"/>
      <c r="B8" s="2"/>
      <c r="C8" s="2"/>
      <c r="D8" s="2"/>
    </row>
    <row r="9" ht="38" customHeight="1">
      <c r="A9" s="8" t="str">
        <v>Toimittaja</v>
      </c>
      <c r="B9" s="8" t="str">
        <f>IF('Kustannukset'!C4="","Toimittaja 1",'Kustannukset'!C4)</f>
        <v>Toimittaja 1</v>
      </c>
      <c r="C9" s="8" t="str">
        <f>IF('Kustannukset'!D4="","Toimittaja 2",'Kustannukset'!D4)</f>
        <v>Toimittaja 2</v>
      </c>
      <c r="D9" s="8" t="str">
        <f>IF('Kustannukset'!E4="","Toimittaja 3",'Kustannukset'!E4)</f>
        <v>Toimittaja 3</v>
      </c>
    </row>
    <row r="10" ht="46" customHeight="1">
      <c r="A10" s="51" t="str">
        <v>Pakollisia ehtoja ei täyty</v>
      </c>
      <c r="B10" s="51" t="n">
        <f>COUNTIFS('Havainnot'!$I$8:$I$31,1,'Havainnot'!$C$8:$C$31,"Pakollinen",'Havainnot'!$D$8:$D$31,"Ei täytä")</f>
        <v>0</v>
      </c>
      <c r="C10" s="51" t="n">
        <f>COUNTIFS('Havainnot'!$I$8:$I$31,2,'Havainnot'!$C$8:$C$31,"Pakollinen",'Havainnot'!$D$8:$D$31,"Ei täytä")</f>
        <v>0</v>
      </c>
      <c r="D10" s="51" t="n">
        <f>COUNTIFS('Havainnot'!$I$8:$I$31,3,'Havainnot'!$C$8:$C$31,"Pakollinen",'Havainnot'!$D$8:$D$31,"Ei täytä")</f>
        <v>0</v>
      </c>
    </row>
    <row r="11" ht="46" customHeight="1">
      <c r="A11" s="52" t="str">
        <v>Pakollisia vielä todentamatta</v>
      </c>
      <c r="B11" s="52" t="n">
        <f>COUNTIF('Kokeet'!$B$8:$B$23,"Pakollinen")-COUNTIFS('Havainnot'!$I$8:$I$31,1,'Havainnot'!$C$8:$C$31,"Pakollinen",'Havainnot'!$J$8:$J$31,1)-B10</f>
        <v>0</v>
      </c>
      <c r="C11" s="52" t="n">
        <f>COUNTIF('Kokeet'!$B$8:$B$23,"Pakollinen")-COUNTIFS('Havainnot'!$I$8:$I$31,2,'Havainnot'!$C$8:$C$31,"Pakollinen",'Havainnot'!$J$8:$J$31,1)-C10</f>
        <v>0</v>
      </c>
      <c r="D11" s="52" t="n">
        <f>COUNTIF('Kokeet'!$B$8:$B$23,"Pakollinen")-COUNTIFS('Havainnot'!$I$8:$I$31,3,'Havainnot'!$C$8:$C$31,"Pakollinen",'Havainnot'!$J$8:$J$31,1)-D10</f>
        <v>0</v>
      </c>
    </row>
    <row r="12" ht="46" customHeight="1">
      <c r="A12" s="52" t="str">
        <v>Hyödyllisiä todennettu</v>
      </c>
      <c r="B12" s="52" t="n">
        <f>COUNTIFS('Havainnot'!$I$8:$I$31,1,'Havainnot'!$C$8:$C$31,"Hyödyllinen",'Havainnot'!$J$8:$J$31,1)</f>
        <v>0</v>
      </c>
      <c r="C12" s="52" t="n">
        <f>COUNTIFS('Havainnot'!$I$8:$I$31,2,'Havainnot'!$C$8:$C$31,"Hyödyllinen",'Havainnot'!$J$8:$J$31,1)</f>
        <v>0</v>
      </c>
      <c r="D12" s="52" t="n">
        <f>COUNTIFS('Havainnot'!$I$8:$I$31,3,'Havainnot'!$C$8:$C$31,"Hyödyllinen",'Havainnot'!$J$8:$J$31,1)</f>
        <v>0</v>
      </c>
    </row>
    <row r="13" ht="46" customHeight="1">
      <c r="A13" s="52" t="str">
        <v>Kustannus 1. vuosi, ALV 0</v>
      </c>
      <c r="B13" s="53" t="str">
        <f>'Kustannukset'!C25</f>
        <v>Kesken</v>
      </c>
      <c r="C13" s="53" t="str">
        <f>'Kustannukset'!D25</f>
        <v>Kesken</v>
      </c>
      <c r="D13" s="53" t="str">
        <f>'Kustannukset'!E25</f>
        <v>Kesken</v>
      </c>
    </row>
    <row r="14" ht="46" customHeight="1">
      <c r="A14" s="54" t="str">
        <v>Kustannus 3 vuotta, ALV 0</v>
      </c>
      <c r="B14" s="55" t="str">
        <f>'Kustannukset'!C26</f>
        <v>Kesken</v>
      </c>
      <c r="C14" s="55" t="str">
        <f>'Kustannukset'!D26</f>
        <v>Kesken</v>
      </c>
      <c r="D14" s="55" t="str">
        <f>'Kustannukset'!E26</f>
        <v>Kesken</v>
      </c>
    </row>
    <row r="15" ht="46" customHeight="1">
      <c r="A15" s="57" t="str">
        <v>Tilanne</v>
      </c>
      <c r="B15" s="57" t="str">
        <f>IF('Kustannukset'!C4="","Nimeä toimittaja",IF(COUNTIF('Kokeet'!$B$8:$B$23,"Pakollinen")+COUNTIF('Kokeet'!$B$8:$B$23,"Hyödyllinen")+COUNTIF('Kokeet'!$B$8:$B$23,"Ei tarvetta")&lt;&gt;8,"Valitse tarpeet",IF(COUNTIF('Kokeet'!$B$8:$B$23,"Pakollinen")+COUNTIF('Kokeet'!$B$8:$B$23,"Hyödyllinen")=0,"Ei valittuja tarpeita",IF(B10&gt;0,"Pakollinen ehto puuttuu",IF(B11&gt;0,"Kokeita tekemättä",IF(NOT(ISNUMBER(B13)),"Hinta kesken","Vertailtavissa"))))))</f>
        <v>Nimeä toimittaja</v>
      </c>
      <c r="C15" s="57" t="str">
        <f>IF('Kustannukset'!D4="","Nimeä toimittaja",IF(COUNTIF('Kokeet'!$B$8:$B$23,"Pakollinen")+COUNTIF('Kokeet'!$B$8:$B$23,"Hyödyllinen")+COUNTIF('Kokeet'!$B$8:$B$23,"Ei tarvetta")&lt;&gt;8,"Valitse tarpeet",IF(COUNTIF('Kokeet'!$B$8:$B$23,"Pakollinen")+COUNTIF('Kokeet'!$B$8:$B$23,"Hyödyllinen")=0,"Ei valittuja tarpeita",IF(C10&gt;0,"Pakollinen ehto puuttuu",IF(C11&gt;0,"Kokeita tekemättä",IF(NOT(ISNUMBER(C13)),"Hinta kesken","Vertailtavissa"))))))</f>
        <v>Nimeä toimittaja</v>
      </c>
      <c r="D15" s="57" t="str">
        <f>IF('Kustannukset'!E4="","Nimeä toimittaja",IF(COUNTIF('Kokeet'!$B$8:$B$23,"Pakollinen")+COUNTIF('Kokeet'!$B$8:$B$23,"Hyödyllinen")+COUNTIF('Kokeet'!$B$8:$B$23,"Ei tarvetta")&lt;&gt;8,"Valitse tarpeet",IF(COUNTIF('Kokeet'!$B$8:$B$23,"Pakollinen")+COUNTIF('Kokeet'!$B$8:$B$23,"Hyödyllinen")=0,"Ei valittuja tarpeita",IF(D10&gt;0,"Pakollinen ehto puuttuu",IF(D11&gt;0,"Kokeita tekemättä",IF(NOT(ISNUMBER(D13)),"Hinta kesken","Vertailtavissa"))))))</f>
        <v>Nimeä toimittaja</v>
      </c>
    </row>
    <row r="16" ht="28" customHeight="1">
      <c r="A16" s="2"/>
      <c r="B16" s="2"/>
      <c r="C16" s="2"/>
      <c r="D16" s="2"/>
    </row>
    <row r="17" ht="28" customHeight="1">
      <c r="A17" s="2" t="str">
        <v>Ennen sopimusta vielä selvitettävä</v>
      </c>
      <c r="B17" s="2"/>
      <c r="C17" s="2"/>
      <c r="D17" s="2"/>
    </row>
    <row r="18" ht="28" customHeight="1">
      <c r="A18" s="22"/>
      <c r="B18" s="23"/>
      <c r="C18" s="23"/>
      <c r="D18" s="24"/>
    </row>
    <row r="19" ht="28" customHeight="1">
      <c r="A19" s="25"/>
      <c r="B19" s="26"/>
      <c r="C19" s="26"/>
      <c r="D19" s="27"/>
    </row>
    <row r="20" ht="28" customHeight="1">
      <c r="A20" s="25"/>
      <c r="B20" s="26"/>
      <c r="C20" s="26"/>
      <c r="D20" s="27"/>
    </row>
    <row r="21" ht="28" customHeight="1">
      <c r="A21" s="28"/>
      <c r="B21" s="29"/>
      <c r="C21" s="29"/>
      <c r="D21" s="30"/>
    </row>
    <row r="22" ht="28" customHeight="1">
      <c r="A22" s="2"/>
      <c r="B22" s="2"/>
      <c r="C22" s="2"/>
      <c r="D22" s="2"/>
    </row>
    <row r="23" ht="28" customHeight="1">
      <c r="A23" s="2" t="str">
        <v>Päätös, perustelut ja hyväksyjä</v>
      </c>
      <c r="B23" s="2"/>
      <c r="C23" s="2"/>
      <c r="D23" s="2"/>
    </row>
    <row r="24" ht="28" customHeight="1">
      <c r="A24" s="22"/>
      <c r="B24" s="23"/>
      <c r="C24" s="23"/>
      <c r="D24" s="24"/>
    </row>
    <row r="25" ht="28" customHeight="1">
      <c r="A25" s="25"/>
      <c r="B25" s="26"/>
      <c r="C25" s="26"/>
      <c r="D25" s="27"/>
    </row>
    <row r="26" ht="28" customHeight="1">
      <c r="A26" s="25"/>
      <c r="B26" s="26"/>
      <c r="C26" s="26"/>
      <c r="D26" s="27"/>
    </row>
    <row r="27" ht="28" customHeight="1">
      <c r="A27" s="28"/>
      <c r="B27" s="29"/>
      <c r="C27" s="29"/>
      <c r="D27" s="30"/>
    </row>
  </sheetData>
  <mergeCells>
    <mergeCell ref="A4:D5"/>
    <mergeCell ref="A6:D7"/>
    <mergeCell ref="A18:D21"/>
    <mergeCell ref="A24:D27"/>
  </mergeCells>
  <conditionalFormatting sqref="B10:D10">
    <cfRule type="expression" dxfId="0" priority="1">
      <formula>B10&gt;0</formula>
    </cfRule>
  </conditionalFormatting>
  <conditionalFormatting sqref="B11:D11">
    <cfRule type="expression" dxfId="1" priority="2">
      <formula>B11&gt;0</formula>
    </cfRule>
  </conditionalFormatting>
  <pageMargins left="0.25" right="0.25" top="0.4" bottom="0.4" header="0.15" footer="0.15"/>
  <pageSetup paperSize="9" orientation="landscape" fitToWidth="1" fitToHeight="0"/>
</worksheet>
</file>

<file path=xl/worksheets/sheet2.xml><?xml version="1.0" encoding="utf-8"?>
<worksheet xmlns="http://schemas.openxmlformats.org/spreadsheetml/2006/main">
  <sheetPr>
    <tabColor rgb="FF244D3E"/>
    <pageSetUpPr fitToPage="1"/>
  </sheetPr>
  <sheetViews>
    <sheetView showGridLines="0" workbookViewId="0">
      <pane ySplit="7" topLeftCell="A8" activePane="bottomLeft" state="frozen"/>
    </sheetView>
  </sheetViews>
  <sheetFormatPr defaultRowHeight="15"/>
  <cols>
    <col min="1" max="1" width="5.630000114440918" hidden="0" customWidth="1"/>
    <col min="2" max="2" width="18.1299991607666" hidden="0" customWidth="1"/>
    <col min="3" max="3" width="25" hidden="0" customWidth="1"/>
    <col min="4" max="4" width="48.75" hidden="0" customWidth="1"/>
    <col min="5" max="5" width="48.75" hidden="0" customWidth="1"/>
  </cols>
  <sheetData>
    <row r="1" ht="28" customHeight="1">
      <c r="A1" s="2"/>
      <c r="B1" s="2"/>
      <c r="C1" s="2"/>
      <c r="D1" s="2"/>
      <c r="E1" s="2"/>
    </row>
    <row r="2" ht="28" customHeight="1">
      <c r="A2" s="3" t="str">
        <v>Kokeet</v>
      </c>
      <c r="B2" s="2"/>
      <c r="C2" s="2"/>
      <c r="D2" s="2"/>
      <c r="E2" s="2"/>
    </row>
    <row r="3" ht="28" customHeight="1">
      <c r="A3" s="4"/>
      <c r="B3" s="4"/>
      <c r="C3" s="4"/>
      <c r="D3" s="4"/>
      <c r="E3" s="4"/>
    </row>
    <row r="4" ht="28" customHeight="1">
      <c r="A4" s="5" t="str">
        <v>Kuvitteelliset kokeet perustuvat Kelomon työnkulkuihin. Käytä samoja kokeita kaikille toimittajille. Valitse tarpeellisuus ennen esittelyä.</v>
      </c>
      <c r="B4" s="2"/>
      <c r="C4" s="2"/>
      <c r="D4" s="2"/>
      <c r="E4" s="2"/>
    </row>
    <row r="5" ht="28" customHeight="1">
      <c r="A5" s="2"/>
      <c r="B5" s="2"/>
      <c r="C5" s="2"/>
      <c r="D5" s="2"/>
      <c r="E5" s="2"/>
    </row>
    <row r="6" ht="28" customHeight="1">
      <c r="A6" s="2"/>
      <c r="B6" s="2"/>
      <c r="C6" s="2"/>
      <c r="D6" s="2"/>
      <c r="E6" s="2"/>
    </row>
    <row r="7" ht="38" customHeight="1">
      <c r="A7" s="8" t="str">
        <v>ID</v>
      </c>
      <c r="B7" s="8" t="str">
        <v>Tarpeellisuus</v>
      </c>
      <c r="C7" s="8" t="str">
        <v>Mitä kokeillaan</v>
      </c>
      <c r="D7" s="8" t="str">
        <v>Tee tämä esittelyssä tai koejaksolla</v>
      </c>
      <c r="E7" s="8" t="str">
        <v>Tarkista tämä lopputuloksesta</v>
      </c>
    </row>
    <row r="8" ht="115" customHeight="1">
      <c r="A8" s="11" t="str">
        <v>K1</v>
      </c>
      <c r="B8" s="12" t="str">
        <v>Valitse</v>
      </c>
      <c r="C8" s="11" t="str">
        <v>Työpäivä ja projektijako</v>
      </c>
      <c r="D8" s="11" t="str">
        <v>Kirjaa 8:00–16:00 päivä ja 30 minuutin vähennettävä tauko. Kalenterissa on vain kaksi tunnin kokousta. Kohdista työstä 2 h projektille A ja loput projektille B.</v>
      </c>
      <c r="E8" s="11" t="str">
        <v>Työaika on 7,5 h, projektit 2 h + 5,5 h. Tyhjät kalenterivälit eivät katoa työajasta. Selvitä, joutuuko saman toteuman kirjaamaan toistamiseen projektille.</v>
      </c>
    </row>
    <row r="9" ht="24" customHeight="1">
      <c r="A9" s="2"/>
      <c r="B9" s="2"/>
      <c r="C9" s="13" t="str">
        <v>Kokeen tausta Kelomon ohjeissa: https://kelomo.fi/ohjeet/tyoajan-kirjaus/kalenteriyhteys/</v>
      </c>
      <c r="D9" s="2"/>
      <c r="E9" s="2"/>
    </row>
    <row r="10" ht="115" customHeight="1">
      <c r="A10" s="11" t="str">
        <v>K2</v>
      </c>
      <c r="B10" s="12" t="str">
        <v>Valitse</v>
      </c>
      <c r="C10" s="11" t="str">
        <v>Korjaus hyväksynnän jälkeen</v>
      </c>
      <c r="D10" s="11" t="str">
        <v>Hyväksy edellinen päivä. Korjaa loppuajaksi 16:30. Tee korjaus sekä työntekijän että esihenkilön roolista ja kokeile erikseen lukittua kautta.</v>
      </c>
      <c r="E10" s="11" t="str">
        <v>Korjattu toteuma on 8 h. Alkuperäinen 7,5 h, korjaaja ja syy löytyvät historiasta. Oikeudet ja lukituksen käsittely ovat selvät. Selvitä myös jo siirretyn aineiston korjaus.</v>
      </c>
    </row>
    <row r="11" ht="24" customHeight="1">
      <c r="A11" s="2"/>
      <c r="B11" s="2"/>
      <c r="C11" s="13" t="str">
        <v>Kokeen tausta Kelomon ohjeissa: https://kelomo.fi/ohjeet/tyoajan-kirjaus/korjaa-vahvistettu-paiva/</v>
      </c>
      <c r="D11" s="2"/>
      <c r="E11" s="2"/>
    </row>
    <row r="12" ht="115" customHeight="1">
      <c r="A12" s="11" t="str">
        <v>K3</v>
      </c>
      <c r="B12" s="12" t="str">
        <v>Valitse</v>
      </c>
      <c r="C12" s="11" t="str">
        <v>Palkka-aineisto perille asti</v>
      </c>
      <c r="D12" s="11" t="str">
        <v>Pyydä omaa palkanlaskijaa tarkistamaan koesiirto: työntekijä 0042, yksi päivä, 5 h + 2,5 h eri kohteille. Selvitä, mitä tehdään, jos vain osa erästä menee perille.</v>
      </c>
      <c r="E12" s="11" t="str">
        <v>Vastaanottajalla tunniste, päivä ja yksiköt ovat oikein; yhteensä 7,5 h. Lisärivit eivät tuplaa työtunteja. Uusintatapa on dokumentoitu vastaanottajalle: korvaako vai lisääkö siirto?</v>
      </c>
    </row>
    <row r="13" ht="24" customHeight="1">
      <c r="A13" s="2"/>
      <c r="B13" s="2"/>
      <c r="C13" s="13" t="str">
        <v>Kokeen tausta Kelomon ohjeissa: https://kelomo.fi/ohjeet/palkkavienti/vie-palkka-aineisto/</v>
      </c>
      <c r="D13" s="2"/>
      <c r="E13" s="2"/>
    </row>
    <row r="14" ht="115" customHeight="1">
      <c r="A14" s="11" t="str">
        <v>K4</v>
      </c>
      <c r="B14" s="12" t="str">
        <v>Valitse</v>
      </c>
      <c r="C14" s="11" t="str">
        <v>Poissaolo ja käytettävissä oleva aika</v>
      </c>
      <c r="D14" s="11" t="str">
        <v>Käytä 37,5 h viikkoa: viisi 7,5 h päivää, ei muita vapaita. Varaa projekteille 34 h. Lisää yksi 7,5 h poissaolo ensin hakemuksena ja sitten hyväksyttynä.</v>
      </c>
      <c r="E14" s="11" t="str">
        <v>Hyväksytyn poissaolon jälkeen kapasiteetti on 30 h ja varauksia 4 h liikaa. Odottava hakemus erottuu hyväksytystä. Sama poissaolo ei vaadi erillistä päivitystä projektisuunnitelmaan.</v>
      </c>
    </row>
    <row r="15" ht="24" customHeight="1">
      <c r="A15" s="2"/>
      <c r="B15" s="2"/>
      <c r="C15" s="13" t="str">
        <v>Kokeen tausta Kelomon ohjeissa: https://kelomo.fi/ohjeet/projektit/resursointi-ja-kuormitus/</v>
      </c>
      <c r="D15" s="2"/>
      <c r="E15" s="2"/>
    </row>
    <row r="16" ht="115" customHeight="1">
      <c r="A16" s="11" t="str">
        <v>K5</v>
      </c>
      <c r="B16" s="12" t="str">
        <v>Valitse</v>
      </c>
      <c r="C16" s="11" t="str">
        <v>Työaikasääntöjen muutos</v>
      </c>
      <c r="D16" s="11" t="str">
        <v>Tallenna työpäivä vanhalla työaikamallilla. Vaihda päiväkohtainen tavoite tai taukosääntö vasta seuraavan kuukauden alusta. Avaa vanha päivä uudelleen tarkasteltavaksi.</v>
      </c>
      <c r="E16" s="11" t="str">
        <v>Vanhan päivän laskentaperuste säilyy. Uuden säännön alkamispäivä ja muutoshistoria löytyvät. Pyydä näyttämään, millä säännöllä päivän saldo ja tuntierittely laskettiin.</v>
      </c>
    </row>
    <row r="17" ht="24" customHeight="1">
      <c r="A17" s="2"/>
      <c r="B17" s="2"/>
      <c r="C17" s="13" t="str">
        <v>Kokeen tausta Kelomon ohjeissa: https://kelomo.fi/ohjeet/tyoehtosopimus/tyoaikasaannot/</v>
      </c>
      <c r="D17" s="2"/>
      <c r="E17" s="2"/>
    </row>
    <row r="18" ht="115" customHeight="1">
      <c r="A18" s="11" t="str">
        <v>K6</v>
      </c>
      <c r="B18" s="12" t="str">
        <v>Valitse</v>
      </c>
      <c r="C18" s="11" t="str">
        <v>Projektin kate ja laskutettavat tunnit</v>
      </c>
      <c r="D18" s="11" t="str">
        <v>Kokeile 120 h projektia: 100 laskutettavaa tuntia, myyntihinta 95 €/h, sisäinen kustannushinta 45 €/h, ei muita kuluja. Tee laskuluonnos ja tarkista alkuperäiset tuntirivit.</v>
      </c>
      <c r="E18" s="11" t="str">
        <v>Tuotto 9 500 €, kustannus 5 400 €, kate 4 100 €. Myös 20 laskuttamatonta tuntia ovat kustannusta. Laskurivi voidaan yhdistää tehtyyn työhön; selvitä, miten jo laskutettujen tuntien uusi laskutus estetään.</v>
      </c>
    </row>
    <row r="19" ht="24" customHeight="1">
      <c r="A19" s="2"/>
      <c r="B19" s="2"/>
      <c r="C19" s="13" t="str">
        <v>Kokeen tausta Kelomon ohjeissa: https://kelomo.fi/ohjeet/projektit/projektin-talous/</v>
      </c>
      <c r="D19" s="2"/>
      <c r="E19" s="2"/>
    </row>
    <row r="20" ht="115" customHeight="1">
      <c r="A20" s="11" t="str">
        <v>K7</v>
      </c>
      <c r="B20" s="12" t="str">
        <v>Valitse</v>
      </c>
      <c r="C20" s="11" t="str">
        <v>Huoltokäynti, raportti ja laskutus</v>
      </c>
      <c r="D20" s="11" t="str">
        <v>Tee kuvitteellinen käynti: 1 h sopimukseen kuuluvaa työtä, 0,5 h asiakkaan hyväksymää lisätyötä ja kaksi erikseen veloitettavaa osaa. Tallenna kuva ja työraportti.</v>
      </c>
      <c r="E20" s="11" t="str">
        <v>Työaikaa on 1,5 h, mutta erilliselle laskulle kuuluu 0,5 h ja kaksi osaa. Tunnit löytyvät samasta kirjauksesta myös työajanseurannassa. Raportin kuittaus, toimitus ja korjausversio voidaan osoittaa.</v>
      </c>
    </row>
    <row r="21" ht="24" customHeight="1">
      <c r="A21" s="2"/>
      <c r="B21" s="2"/>
      <c r="C21" s="13" t="str">
        <v>Kokeen tausta Kelomon ohjeissa: https://kelomo.fi/ohjeet/kenttatyo/tyotilauksesta-laskuun/</v>
      </c>
      <c r="D21" s="2"/>
      <c r="E21" s="2"/>
    </row>
    <row r="22" ht="115" customHeight="1">
      <c r="A22" s="11" t="str">
        <v>K8</v>
      </c>
      <c r="B22" s="12" t="str">
        <v>Valitse</v>
      </c>
      <c r="C22" s="11" t="str">
        <v>Oikeudet ja tietojen ulossaanti</v>
      </c>
      <c r="D22" s="11" t="str">
        <v>Avaa sama aineisto työntekijänä ja esihenkilönä. Pyydä koevienti henkilön tuntierittelystä ja korjaushistoriasta sekä kirjallinen kuvaus tietojen saamisesta sopimuksen lopussa.</v>
      </c>
      <c r="E22" s="11" t="str">
        <v>Työntekijä näkee omat tietonsa sovituilla oikeuksilla. Vienti on luettavissa myös ilman palvelua. Kirjaa, mitä historiaa saa, missä muodossa, mihin hintaan ja kuka arkistoi sen.</v>
      </c>
    </row>
    <row r="23" ht="24" customHeight="1">
      <c r="A23" s="2"/>
      <c r="B23" s="2"/>
      <c r="C23" s="13" t="str">
        <v>Kokeen tausta Kelomon ohjeissa: https://kelomo.fi/ohjeet/tyoajan-kirjaus/korjaa-vahvistettu-paiva/</v>
      </c>
      <c r="D23" s="2"/>
      <c r="E23" s="2"/>
    </row>
    <row r="24" ht="28" customHeight="1">
      <c r="A24" s="2"/>
      <c r="B24" s="2"/>
      <c r="C24" s="2"/>
      <c r="D24" s="2"/>
      <c r="E24" s="2"/>
    </row>
    <row r="25" ht="28" customHeight="1">
      <c r="A25" s="2"/>
      <c r="B25" s="2"/>
      <c r="C25" s="2"/>
      <c r="D25" s="2"/>
      <c r="E25" s="2"/>
    </row>
    <row r="26" ht="28" customHeight="1">
      <c r="A26" s="2"/>
      <c r="B26" s="2"/>
      <c r="C26" s="2"/>
      <c r="D26" s="2"/>
      <c r="E26" s="2"/>
    </row>
    <row r="27" ht="28" customHeight="1">
      <c r="A27" s="2"/>
      <c r="B27" s="2"/>
      <c r="C27" s="2"/>
      <c r="D27" s="2"/>
      <c r="E27" s="2"/>
    </row>
    <row r="28" ht="28" customHeight="1">
      <c r="A28" s="2"/>
      <c r="B28" s="2"/>
      <c r="C28" s="2"/>
      <c r="D28" s="2"/>
      <c r="E28" s="2"/>
    </row>
  </sheetData>
  <mergeCells>
    <mergeCell ref="A4:E5"/>
    <mergeCell ref="C9:E9"/>
    <mergeCell ref="C11:E11"/>
    <mergeCell ref="C13:E13"/>
    <mergeCell ref="C15:E15"/>
    <mergeCell ref="C17:E17"/>
    <mergeCell ref="C19:E19"/>
    <mergeCell ref="C21:E21"/>
    <mergeCell ref="C23:E23"/>
  </mergeCells>
  <dataValidations count="8">
    <dataValidation type="list" sqref="B8" showErrorMessage="1" allowBlank="1" errorStyle="stop">
      <formula1>"Valitse,Pakollinen,Hyödyllinen,Ei tarvetta"</formula1>
    </dataValidation>
    <dataValidation type="list" sqref="B10" showErrorMessage="1" allowBlank="1" errorStyle="stop">
      <formula1>"Valitse,Pakollinen,Hyödyllinen,Ei tarvetta"</formula1>
    </dataValidation>
    <dataValidation type="list" sqref="B12" showErrorMessage="1" allowBlank="1" errorStyle="stop">
      <formula1>"Valitse,Pakollinen,Hyödyllinen,Ei tarvetta"</formula1>
    </dataValidation>
    <dataValidation type="list" sqref="B14" showErrorMessage="1" allowBlank="1" errorStyle="stop">
      <formula1>"Valitse,Pakollinen,Hyödyllinen,Ei tarvetta"</formula1>
    </dataValidation>
    <dataValidation type="list" sqref="B16" showErrorMessage="1" allowBlank="1" errorStyle="stop">
      <formula1>"Valitse,Pakollinen,Hyödyllinen,Ei tarvetta"</formula1>
    </dataValidation>
    <dataValidation type="list" sqref="B18" showErrorMessage="1" allowBlank="1" errorStyle="stop">
      <formula1>"Valitse,Pakollinen,Hyödyllinen,Ei tarvetta"</formula1>
    </dataValidation>
    <dataValidation type="list" sqref="B20" showErrorMessage="1" allowBlank="1" errorStyle="stop">
      <formula1>"Valitse,Pakollinen,Hyödyllinen,Ei tarvetta"</formula1>
    </dataValidation>
    <dataValidation type="list" sqref="B22" showErrorMessage="1" allowBlank="1" errorStyle="stop">
      <formula1>"Valitse,Pakollinen,Hyödyllinen,Ei tarvetta"</formula1>
    </dataValidation>
  </dataValidations>
  <pageMargins left="0.25" right="0.25" top="0.4" bottom="0.4" header="0.15" footer="0.15"/>
  <pageSetup paperSize="9" orientation="landscape" fitToWidth="1" fitToHeight="0"/>
</worksheet>
</file>

<file path=xl/worksheets/sheet3.xml><?xml version="1.0" encoding="utf-8"?>
<worksheet xmlns="http://schemas.openxmlformats.org/spreadsheetml/2006/main">
  <sheetPr>
    <tabColor rgb="FF244D3E"/>
    <pageSetUpPr fitToPage="1"/>
  </sheetPr>
  <sheetViews>
    <sheetView showGridLines="0" workbookViewId="0">
      <pane ySplit="7" topLeftCell="A8" activePane="bottomLeft" state="frozen"/>
    </sheetView>
  </sheetViews>
  <sheetFormatPr defaultRowHeight="15"/>
  <cols>
    <col min="1" max="1" width="25.6299991607666" hidden="0" customWidth="1"/>
    <col min="2" max="2" width="19.3799991607666" hidden="0" customWidth="1"/>
    <col min="3" max="3" width="18.1299991607666" hidden="0" customWidth="1"/>
    <col min="4" max="4" width="16.8799991607666" hidden="0" customWidth="1"/>
    <col min="5" max="5" width="37.5" hidden="0" customWidth="1"/>
    <col min="6" max="6" width="27.5" hidden="0" customWidth="1"/>
    <col min="7" max="7" width="27.5" hidden="0" customWidth="1"/>
    <col min="8" max="8" width="25" hidden="0" customWidth="1"/>
    <col min="9" max="9" width="6.880000114440918" hidden="1" customWidth="1"/>
    <col min="10" max="10" width="11.25" hidden="1" customWidth="1"/>
    <col min="11" max="11" width="6.880000114440918" hidden="1" customWidth="1"/>
  </cols>
  <sheetData>
    <row r="1" ht="28" customHeight="1">
      <c r="A1" s="2"/>
      <c r="B1" s="2"/>
      <c r="C1" s="2"/>
      <c r="D1" s="2"/>
      <c r="E1" s="2"/>
      <c r="F1" s="2"/>
      <c r="G1" s="2"/>
      <c r="H1" s="2"/>
      <c r="I1" s="2"/>
      <c r="J1" s="2"/>
      <c r="K1" s="2"/>
    </row>
    <row r="2" ht="28" customHeight="1">
      <c r="A2" s="3" t="str">
        <v>Havainnot</v>
      </c>
      <c r="B2" s="2"/>
      <c r="C2" s="2"/>
      <c r="D2" s="2"/>
      <c r="E2" s="2"/>
      <c r="F2" s="2"/>
      <c r="G2" s="2"/>
      <c r="H2" s="2"/>
      <c r="I2" s="2"/>
      <c r="J2" s="2"/>
      <c r="K2" s="2"/>
    </row>
    <row r="3" ht="28" customHeight="1">
      <c r="A3" s="4"/>
      <c r="B3" s="4"/>
      <c r="C3" s="4"/>
      <c r="D3" s="4"/>
      <c r="E3" s="4"/>
      <c r="F3" s="4"/>
      <c r="G3" s="4"/>
      <c r="H3" s="4"/>
      <c r="I3" s="2"/>
      <c r="J3" s="2"/>
      <c r="K3" s="2"/>
    </row>
    <row r="4" ht="28" customHeight="1">
      <c r="A4" s="5" t="str">
        <v>Yksi rivi on yhden toimittajan yksi koe. Kirjaa näytetty tulos ja todiste, esim. raportin nimi tai tallenteen ajankohta. Pelkkä väite ei riitä.</v>
      </c>
      <c r="B4" s="2"/>
      <c r="C4" s="2"/>
      <c r="D4" s="2"/>
      <c r="E4" s="2"/>
      <c r="F4" s="2"/>
      <c r="G4" s="2"/>
      <c r="H4" s="2"/>
      <c r="I4" s="2"/>
      <c r="J4" s="2"/>
      <c r="K4" s="2"/>
    </row>
    <row r="5" ht="28" customHeight="1">
      <c r="A5" s="2"/>
      <c r="B5" s="2"/>
      <c r="C5" s="2"/>
      <c r="D5" s="2"/>
      <c r="E5" s="2"/>
      <c r="F5" s="2"/>
      <c r="G5" s="2"/>
      <c r="H5" s="2"/>
      <c r="I5" s="2"/>
      <c r="J5" s="2"/>
      <c r="K5" s="2"/>
    </row>
    <row r="6" ht="28" customHeight="1">
      <c r="A6" s="2"/>
      <c r="B6" s="2"/>
      <c r="C6" s="2"/>
      <c r="D6" s="2"/>
      <c r="E6" s="2"/>
      <c r="F6" s="2"/>
      <c r="G6" s="2"/>
      <c r="H6" s="2"/>
      <c r="I6" s="2"/>
      <c r="J6" s="2"/>
      <c r="K6" s="2"/>
    </row>
    <row r="7" ht="38" customHeight="1">
      <c r="A7" s="8" t="str">
        <v>Kokeet</v>
      </c>
      <c r="B7" s="8" t="str">
        <v>Toimittaja</v>
      </c>
      <c r="C7" s="8" t="str">
        <v>Tarpeellisuus</v>
      </c>
      <c r="D7" s="8" t="str">
        <v>Tulos</v>
      </c>
      <c r="E7" s="8" t="str">
        <v>Näytetty tulos ja todiste</v>
      </c>
      <c r="F7" s="8" t="str">
        <v>Käsityö / erillinen ohjelma</v>
      </c>
      <c r="G7" s="8" t="str">
        <v>Puute ja seuraava toimi</v>
      </c>
      <c r="H7" s="8" t="str">
        <v>Vastuuhenkilö / määräpäivä</v>
      </c>
      <c r="I7" s="21" t="str">
        <v>ID</v>
      </c>
      <c r="J7" s="2"/>
      <c r="K7" s="2"/>
    </row>
    <row r="8" ht="74" customHeight="1">
      <c r="A8" s="17" t="str">
        <v>K1: Työpäivä ja projektijako</v>
      </c>
      <c r="B8" s="17" t="str">
        <f>IF('Kustannukset'!C$4="","Toimittaja 1",'Kustannukset'!C$4)</f>
        <v>Toimittaja 1</v>
      </c>
      <c r="C8" s="17" t="str">
        <f>VLOOKUP(K8,'Kokeet'!$A$8:$B$23,2,FALSE)</f>
        <v>Valitse</v>
      </c>
      <c r="D8" s="18" t="str">
        <v>Ei tutkittu</v>
      </c>
      <c r="E8" s="19"/>
      <c r="F8" s="19"/>
      <c r="G8" s="19"/>
      <c r="H8" s="20"/>
      <c r="I8" s="21" t="n">
        <v>1</v>
      </c>
      <c r="J8" s="2" t="n">
        <f>IF(AND(D8="Todennettu",LEN(TRIM(E8))&gt;0),1,0)</f>
        <v>0</v>
      </c>
      <c r="K8" s="2" t="str">
        <v>K1</v>
      </c>
    </row>
    <row r="9" ht="74" customHeight="1">
      <c r="A9" s="5" t="str">
        <v>K2: Korjaus hyväksynnän jälkeen</v>
      </c>
      <c r="B9" s="5" t="str">
        <f>IF('Kustannukset'!C$4="","Toimittaja 1",'Kustannukset'!C$4)</f>
        <v>Toimittaja 1</v>
      </c>
      <c r="C9" s="5" t="str">
        <f>VLOOKUP(K9,'Kokeet'!$A$8:$B$23,2,FALSE)</f>
        <v>Valitse</v>
      </c>
      <c r="D9" s="14" t="str">
        <v>Ei tutkittu</v>
      </c>
      <c r="E9" s="15"/>
      <c r="F9" s="15"/>
      <c r="G9" s="15"/>
      <c r="H9" s="16"/>
      <c r="I9" s="21" t="n">
        <v>1</v>
      </c>
      <c r="J9" s="2" t="n">
        <f>IF(AND(D9="Todennettu",LEN(TRIM(E9))&gt;0),1,0)</f>
        <v>0</v>
      </c>
      <c r="K9" s="2" t="str">
        <v>K2</v>
      </c>
    </row>
    <row r="10" ht="74" customHeight="1">
      <c r="A10" s="5" t="str">
        <v>K3: Palkka-aineisto perille asti</v>
      </c>
      <c r="B10" s="5" t="str">
        <f>IF('Kustannukset'!C$4="","Toimittaja 1",'Kustannukset'!C$4)</f>
        <v>Toimittaja 1</v>
      </c>
      <c r="C10" s="5" t="str">
        <f>VLOOKUP(K10,'Kokeet'!$A$8:$B$23,2,FALSE)</f>
        <v>Valitse</v>
      </c>
      <c r="D10" s="14" t="str">
        <v>Ei tutkittu</v>
      </c>
      <c r="E10" s="15"/>
      <c r="F10" s="15"/>
      <c r="G10" s="15"/>
      <c r="H10" s="16"/>
      <c r="I10" s="21" t="n">
        <v>1</v>
      </c>
      <c r="J10" s="2" t="n">
        <f>IF(AND(D10="Todennettu",LEN(TRIM(E10))&gt;0),1,0)</f>
        <v>0</v>
      </c>
      <c r="K10" s="2" t="str">
        <v>K3</v>
      </c>
    </row>
    <row r="11" ht="74" customHeight="1">
      <c r="A11" s="5" t="str">
        <v>K4: Poissaolo ja käytettävissä oleva aika</v>
      </c>
      <c r="B11" s="5" t="str">
        <f>IF('Kustannukset'!C$4="","Toimittaja 1",'Kustannukset'!C$4)</f>
        <v>Toimittaja 1</v>
      </c>
      <c r="C11" s="5" t="str">
        <f>VLOOKUP(K11,'Kokeet'!$A$8:$B$23,2,FALSE)</f>
        <v>Valitse</v>
      </c>
      <c r="D11" s="14" t="str">
        <v>Ei tutkittu</v>
      </c>
      <c r="E11" s="15"/>
      <c r="F11" s="15"/>
      <c r="G11" s="15"/>
      <c r="H11" s="16"/>
      <c r="I11" s="21" t="n">
        <v>1</v>
      </c>
      <c r="J11" s="2" t="n">
        <f>IF(AND(D11="Todennettu",LEN(TRIM(E11))&gt;0),1,0)</f>
        <v>0</v>
      </c>
      <c r="K11" s="2" t="str">
        <v>K4</v>
      </c>
    </row>
    <row r="12" ht="74" customHeight="1">
      <c r="A12" s="5" t="str">
        <v>K5: Työaikasääntöjen muutos</v>
      </c>
      <c r="B12" s="5" t="str">
        <f>IF('Kustannukset'!C$4="","Toimittaja 1",'Kustannukset'!C$4)</f>
        <v>Toimittaja 1</v>
      </c>
      <c r="C12" s="5" t="str">
        <f>VLOOKUP(K12,'Kokeet'!$A$8:$B$23,2,FALSE)</f>
        <v>Valitse</v>
      </c>
      <c r="D12" s="14" t="str">
        <v>Ei tutkittu</v>
      </c>
      <c r="E12" s="15"/>
      <c r="F12" s="15"/>
      <c r="G12" s="15"/>
      <c r="H12" s="16"/>
      <c r="I12" s="21" t="n">
        <v>1</v>
      </c>
      <c r="J12" s="2" t="n">
        <f>IF(AND(D12="Todennettu",LEN(TRIM(E12))&gt;0),1,0)</f>
        <v>0</v>
      </c>
      <c r="K12" s="2" t="str">
        <v>K5</v>
      </c>
    </row>
    <row r="13" ht="74" customHeight="1">
      <c r="A13" s="5" t="str">
        <v>K6: Projektin kate ja laskutettavat tunnit</v>
      </c>
      <c r="B13" s="5" t="str">
        <f>IF('Kustannukset'!C$4="","Toimittaja 1",'Kustannukset'!C$4)</f>
        <v>Toimittaja 1</v>
      </c>
      <c r="C13" s="5" t="str">
        <f>VLOOKUP(K13,'Kokeet'!$A$8:$B$23,2,FALSE)</f>
        <v>Valitse</v>
      </c>
      <c r="D13" s="14" t="str">
        <v>Ei tutkittu</v>
      </c>
      <c r="E13" s="15"/>
      <c r="F13" s="15"/>
      <c r="G13" s="15"/>
      <c r="H13" s="16"/>
      <c r="I13" s="21" t="n">
        <v>1</v>
      </c>
      <c r="J13" s="2" t="n">
        <f>IF(AND(D13="Todennettu",LEN(TRIM(E13))&gt;0),1,0)</f>
        <v>0</v>
      </c>
      <c r="K13" s="2" t="str">
        <v>K6</v>
      </c>
    </row>
    <row r="14" ht="74" customHeight="1">
      <c r="A14" s="5" t="str">
        <v>K7: Huoltokäynti, raportti ja laskutus</v>
      </c>
      <c r="B14" s="5" t="str">
        <f>IF('Kustannukset'!C$4="","Toimittaja 1",'Kustannukset'!C$4)</f>
        <v>Toimittaja 1</v>
      </c>
      <c r="C14" s="5" t="str">
        <f>VLOOKUP(K14,'Kokeet'!$A$8:$B$23,2,FALSE)</f>
        <v>Valitse</v>
      </c>
      <c r="D14" s="14" t="str">
        <v>Ei tutkittu</v>
      </c>
      <c r="E14" s="15"/>
      <c r="F14" s="15"/>
      <c r="G14" s="15"/>
      <c r="H14" s="16"/>
      <c r="I14" s="21" t="n">
        <v>1</v>
      </c>
      <c r="J14" s="2" t="n">
        <f>IF(AND(D14="Todennettu",LEN(TRIM(E14))&gt;0),1,0)</f>
        <v>0</v>
      </c>
      <c r="K14" s="2" t="str">
        <v>K7</v>
      </c>
    </row>
    <row r="15" ht="74" customHeight="1">
      <c r="A15" s="5" t="str">
        <v>K8: Oikeudet ja tietojen ulossaanti</v>
      </c>
      <c r="B15" s="5" t="str">
        <f>IF('Kustannukset'!C$4="","Toimittaja 1",'Kustannukset'!C$4)</f>
        <v>Toimittaja 1</v>
      </c>
      <c r="C15" s="5" t="str">
        <f>VLOOKUP(K15,'Kokeet'!$A$8:$B$23,2,FALSE)</f>
        <v>Valitse</v>
      </c>
      <c r="D15" s="14" t="str">
        <v>Ei tutkittu</v>
      </c>
      <c r="E15" s="15"/>
      <c r="F15" s="15"/>
      <c r="G15" s="15"/>
      <c r="H15" s="16"/>
      <c r="I15" s="21" t="n">
        <v>1</v>
      </c>
      <c r="J15" s="2" t="n">
        <f>IF(AND(D15="Todennettu",LEN(TRIM(E15))&gt;0),1,0)</f>
        <v>0</v>
      </c>
      <c r="K15" s="2" t="str">
        <v>K8</v>
      </c>
    </row>
    <row r="16" ht="74" customHeight="1">
      <c r="A16" s="17" t="str">
        <v>K1: Työpäivä ja projektijako</v>
      </c>
      <c r="B16" s="17" t="str">
        <f>IF('Kustannukset'!D$4="","Toimittaja 2",'Kustannukset'!D$4)</f>
        <v>Toimittaja 2</v>
      </c>
      <c r="C16" s="17" t="str">
        <f>VLOOKUP(K16,'Kokeet'!$A$8:$B$23,2,FALSE)</f>
        <v>Valitse</v>
      </c>
      <c r="D16" s="18" t="str">
        <v>Ei tutkittu</v>
      </c>
      <c r="E16" s="19"/>
      <c r="F16" s="19"/>
      <c r="G16" s="19"/>
      <c r="H16" s="20"/>
      <c r="I16" s="21" t="n">
        <v>2</v>
      </c>
      <c r="J16" s="2" t="n">
        <f>IF(AND(D16="Todennettu",LEN(TRIM(E16))&gt;0),1,0)</f>
        <v>0</v>
      </c>
      <c r="K16" s="2" t="str">
        <v>K1</v>
      </c>
    </row>
    <row r="17" ht="74" customHeight="1">
      <c r="A17" s="5" t="str">
        <v>K2: Korjaus hyväksynnän jälkeen</v>
      </c>
      <c r="B17" s="5" t="str">
        <f>IF('Kustannukset'!D$4="","Toimittaja 2",'Kustannukset'!D$4)</f>
        <v>Toimittaja 2</v>
      </c>
      <c r="C17" s="5" t="str">
        <f>VLOOKUP(K17,'Kokeet'!$A$8:$B$23,2,FALSE)</f>
        <v>Valitse</v>
      </c>
      <c r="D17" s="14" t="str">
        <v>Ei tutkittu</v>
      </c>
      <c r="E17" s="15"/>
      <c r="F17" s="15"/>
      <c r="G17" s="15"/>
      <c r="H17" s="16"/>
      <c r="I17" s="21" t="n">
        <v>2</v>
      </c>
      <c r="J17" s="2" t="n">
        <f>IF(AND(D17="Todennettu",LEN(TRIM(E17))&gt;0),1,0)</f>
        <v>0</v>
      </c>
      <c r="K17" s="2" t="str">
        <v>K2</v>
      </c>
    </row>
    <row r="18" ht="74" customHeight="1">
      <c r="A18" s="5" t="str">
        <v>K3: Palkka-aineisto perille asti</v>
      </c>
      <c r="B18" s="5" t="str">
        <f>IF('Kustannukset'!D$4="","Toimittaja 2",'Kustannukset'!D$4)</f>
        <v>Toimittaja 2</v>
      </c>
      <c r="C18" s="5" t="str">
        <f>VLOOKUP(K18,'Kokeet'!$A$8:$B$23,2,FALSE)</f>
        <v>Valitse</v>
      </c>
      <c r="D18" s="14" t="str">
        <v>Ei tutkittu</v>
      </c>
      <c r="E18" s="15"/>
      <c r="F18" s="15"/>
      <c r="G18" s="15"/>
      <c r="H18" s="16"/>
      <c r="I18" s="21" t="n">
        <v>2</v>
      </c>
      <c r="J18" s="2" t="n">
        <f>IF(AND(D18="Todennettu",LEN(TRIM(E18))&gt;0),1,0)</f>
        <v>0</v>
      </c>
      <c r="K18" s="2" t="str">
        <v>K3</v>
      </c>
    </row>
    <row r="19" ht="74" customHeight="1">
      <c r="A19" s="5" t="str">
        <v>K4: Poissaolo ja käytettävissä oleva aika</v>
      </c>
      <c r="B19" s="5" t="str">
        <f>IF('Kustannukset'!D$4="","Toimittaja 2",'Kustannukset'!D$4)</f>
        <v>Toimittaja 2</v>
      </c>
      <c r="C19" s="5" t="str">
        <f>VLOOKUP(K19,'Kokeet'!$A$8:$B$23,2,FALSE)</f>
        <v>Valitse</v>
      </c>
      <c r="D19" s="14" t="str">
        <v>Ei tutkittu</v>
      </c>
      <c r="E19" s="15"/>
      <c r="F19" s="15"/>
      <c r="G19" s="15"/>
      <c r="H19" s="16"/>
      <c r="I19" s="21" t="n">
        <v>2</v>
      </c>
      <c r="J19" s="2" t="n">
        <f>IF(AND(D19="Todennettu",LEN(TRIM(E19))&gt;0),1,0)</f>
        <v>0</v>
      </c>
      <c r="K19" s="2" t="str">
        <v>K4</v>
      </c>
    </row>
    <row r="20" ht="74" customHeight="1">
      <c r="A20" s="5" t="str">
        <v>K5: Työaikasääntöjen muutos</v>
      </c>
      <c r="B20" s="5" t="str">
        <f>IF('Kustannukset'!D$4="","Toimittaja 2",'Kustannukset'!D$4)</f>
        <v>Toimittaja 2</v>
      </c>
      <c r="C20" s="5" t="str">
        <f>VLOOKUP(K20,'Kokeet'!$A$8:$B$23,2,FALSE)</f>
        <v>Valitse</v>
      </c>
      <c r="D20" s="14" t="str">
        <v>Ei tutkittu</v>
      </c>
      <c r="E20" s="15"/>
      <c r="F20" s="15"/>
      <c r="G20" s="15"/>
      <c r="H20" s="16"/>
      <c r="I20" s="21" t="n">
        <v>2</v>
      </c>
      <c r="J20" s="2" t="n">
        <f>IF(AND(D20="Todennettu",LEN(TRIM(E20))&gt;0),1,0)</f>
        <v>0</v>
      </c>
      <c r="K20" s="2" t="str">
        <v>K5</v>
      </c>
    </row>
    <row r="21" ht="74" customHeight="1">
      <c r="A21" s="5" t="str">
        <v>K6: Projektin kate ja laskutettavat tunnit</v>
      </c>
      <c r="B21" s="5" t="str">
        <f>IF('Kustannukset'!D$4="","Toimittaja 2",'Kustannukset'!D$4)</f>
        <v>Toimittaja 2</v>
      </c>
      <c r="C21" s="5" t="str">
        <f>VLOOKUP(K21,'Kokeet'!$A$8:$B$23,2,FALSE)</f>
        <v>Valitse</v>
      </c>
      <c r="D21" s="14" t="str">
        <v>Ei tutkittu</v>
      </c>
      <c r="E21" s="15"/>
      <c r="F21" s="15"/>
      <c r="G21" s="15"/>
      <c r="H21" s="16"/>
      <c r="I21" s="21" t="n">
        <v>2</v>
      </c>
      <c r="J21" s="2" t="n">
        <f>IF(AND(D21="Todennettu",LEN(TRIM(E21))&gt;0),1,0)</f>
        <v>0</v>
      </c>
      <c r="K21" s="2" t="str">
        <v>K6</v>
      </c>
    </row>
    <row r="22" ht="74" customHeight="1">
      <c r="A22" s="5" t="str">
        <v>K7: Huoltokäynti, raportti ja laskutus</v>
      </c>
      <c r="B22" s="5" t="str">
        <f>IF('Kustannukset'!D$4="","Toimittaja 2",'Kustannukset'!D$4)</f>
        <v>Toimittaja 2</v>
      </c>
      <c r="C22" s="5" t="str">
        <f>VLOOKUP(K22,'Kokeet'!$A$8:$B$23,2,FALSE)</f>
        <v>Valitse</v>
      </c>
      <c r="D22" s="14" t="str">
        <v>Ei tutkittu</v>
      </c>
      <c r="E22" s="15"/>
      <c r="F22" s="15"/>
      <c r="G22" s="15"/>
      <c r="H22" s="16"/>
      <c r="I22" s="21" t="n">
        <v>2</v>
      </c>
      <c r="J22" s="2" t="n">
        <f>IF(AND(D22="Todennettu",LEN(TRIM(E22))&gt;0),1,0)</f>
        <v>0</v>
      </c>
      <c r="K22" s="2" t="str">
        <v>K7</v>
      </c>
    </row>
    <row r="23" ht="74" customHeight="1">
      <c r="A23" s="5" t="str">
        <v>K8: Oikeudet ja tietojen ulossaanti</v>
      </c>
      <c r="B23" s="5" t="str">
        <f>IF('Kustannukset'!D$4="","Toimittaja 2",'Kustannukset'!D$4)</f>
        <v>Toimittaja 2</v>
      </c>
      <c r="C23" s="5" t="str">
        <f>VLOOKUP(K23,'Kokeet'!$A$8:$B$23,2,FALSE)</f>
        <v>Valitse</v>
      </c>
      <c r="D23" s="14" t="str">
        <v>Ei tutkittu</v>
      </c>
      <c r="E23" s="15"/>
      <c r="F23" s="15"/>
      <c r="G23" s="15"/>
      <c r="H23" s="16"/>
      <c r="I23" s="21" t="n">
        <v>2</v>
      </c>
      <c r="J23" s="2" t="n">
        <f>IF(AND(D23="Todennettu",LEN(TRIM(E23))&gt;0),1,0)</f>
        <v>0</v>
      </c>
      <c r="K23" s="2" t="str">
        <v>K8</v>
      </c>
    </row>
    <row r="24" ht="74" customHeight="1">
      <c r="A24" s="17" t="str">
        <v>K1: Työpäivä ja projektijako</v>
      </c>
      <c r="B24" s="17" t="str">
        <f>IF('Kustannukset'!E$4="","Toimittaja 3",'Kustannukset'!E$4)</f>
        <v>Toimittaja 3</v>
      </c>
      <c r="C24" s="17" t="str">
        <f>VLOOKUP(K24,'Kokeet'!$A$8:$B$23,2,FALSE)</f>
        <v>Valitse</v>
      </c>
      <c r="D24" s="18" t="str">
        <v>Ei tutkittu</v>
      </c>
      <c r="E24" s="19"/>
      <c r="F24" s="19"/>
      <c r="G24" s="19"/>
      <c r="H24" s="20"/>
      <c r="I24" s="21" t="n">
        <v>3</v>
      </c>
      <c r="J24" s="2" t="n">
        <f>IF(AND(D24="Todennettu",LEN(TRIM(E24))&gt;0),1,0)</f>
        <v>0</v>
      </c>
      <c r="K24" s="2" t="str">
        <v>K1</v>
      </c>
    </row>
    <row r="25" ht="74" customHeight="1">
      <c r="A25" s="5" t="str">
        <v>K2: Korjaus hyväksynnän jälkeen</v>
      </c>
      <c r="B25" s="5" t="str">
        <f>IF('Kustannukset'!E$4="","Toimittaja 3",'Kustannukset'!E$4)</f>
        <v>Toimittaja 3</v>
      </c>
      <c r="C25" s="5" t="str">
        <f>VLOOKUP(K25,'Kokeet'!$A$8:$B$23,2,FALSE)</f>
        <v>Valitse</v>
      </c>
      <c r="D25" s="14" t="str">
        <v>Ei tutkittu</v>
      </c>
      <c r="E25" s="15"/>
      <c r="F25" s="15"/>
      <c r="G25" s="15"/>
      <c r="H25" s="16"/>
      <c r="I25" s="21" t="n">
        <v>3</v>
      </c>
      <c r="J25" s="2" t="n">
        <f>IF(AND(D25="Todennettu",LEN(TRIM(E25))&gt;0),1,0)</f>
        <v>0</v>
      </c>
      <c r="K25" s="2" t="str">
        <v>K2</v>
      </c>
    </row>
    <row r="26" ht="74" customHeight="1">
      <c r="A26" s="5" t="str">
        <v>K3: Palkka-aineisto perille asti</v>
      </c>
      <c r="B26" s="5" t="str">
        <f>IF('Kustannukset'!E$4="","Toimittaja 3",'Kustannukset'!E$4)</f>
        <v>Toimittaja 3</v>
      </c>
      <c r="C26" s="5" t="str">
        <f>VLOOKUP(K26,'Kokeet'!$A$8:$B$23,2,FALSE)</f>
        <v>Valitse</v>
      </c>
      <c r="D26" s="14" t="str">
        <v>Ei tutkittu</v>
      </c>
      <c r="E26" s="15"/>
      <c r="F26" s="15"/>
      <c r="G26" s="15"/>
      <c r="H26" s="16"/>
      <c r="I26" s="21" t="n">
        <v>3</v>
      </c>
      <c r="J26" s="2" t="n">
        <f>IF(AND(D26="Todennettu",LEN(TRIM(E26))&gt;0),1,0)</f>
        <v>0</v>
      </c>
      <c r="K26" s="2" t="str">
        <v>K3</v>
      </c>
    </row>
    <row r="27" ht="74" customHeight="1">
      <c r="A27" s="5" t="str">
        <v>K4: Poissaolo ja käytettävissä oleva aika</v>
      </c>
      <c r="B27" s="5" t="str">
        <f>IF('Kustannukset'!E$4="","Toimittaja 3",'Kustannukset'!E$4)</f>
        <v>Toimittaja 3</v>
      </c>
      <c r="C27" s="5" t="str">
        <f>VLOOKUP(K27,'Kokeet'!$A$8:$B$23,2,FALSE)</f>
        <v>Valitse</v>
      </c>
      <c r="D27" s="14" t="str">
        <v>Ei tutkittu</v>
      </c>
      <c r="E27" s="15"/>
      <c r="F27" s="15"/>
      <c r="G27" s="15"/>
      <c r="H27" s="16"/>
      <c r="I27" s="21" t="n">
        <v>3</v>
      </c>
      <c r="J27" s="2" t="n">
        <f>IF(AND(D27="Todennettu",LEN(TRIM(E27))&gt;0),1,0)</f>
        <v>0</v>
      </c>
      <c r="K27" s="2" t="str">
        <v>K4</v>
      </c>
    </row>
    <row r="28" ht="74" customHeight="1">
      <c r="A28" s="5" t="str">
        <v>K5: Työaikasääntöjen muutos</v>
      </c>
      <c r="B28" s="5" t="str">
        <f>IF('Kustannukset'!E$4="","Toimittaja 3",'Kustannukset'!E$4)</f>
        <v>Toimittaja 3</v>
      </c>
      <c r="C28" s="5" t="str">
        <f>VLOOKUP(K28,'Kokeet'!$A$8:$B$23,2,FALSE)</f>
        <v>Valitse</v>
      </c>
      <c r="D28" s="14" t="str">
        <v>Ei tutkittu</v>
      </c>
      <c r="E28" s="15"/>
      <c r="F28" s="15"/>
      <c r="G28" s="15"/>
      <c r="H28" s="16"/>
      <c r="I28" s="21" t="n">
        <v>3</v>
      </c>
      <c r="J28" s="2" t="n">
        <f>IF(AND(D28="Todennettu",LEN(TRIM(E28))&gt;0),1,0)</f>
        <v>0</v>
      </c>
      <c r="K28" s="2" t="str">
        <v>K5</v>
      </c>
    </row>
    <row r="29" ht="74" customHeight="1">
      <c r="A29" s="5" t="str">
        <v>K6: Projektin kate ja laskutettavat tunnit</v>
      </c>
      <c r="B29" s="5" t="str">
        <f>IF('Kustannukset'!E$4="","Toimittaja 3",'Kustannukset'!E$4)</f>
        <v>Toimittaja 3</v>
      </c>
      <c r="C29" s="5" t="str">
        <f>VLOOKUP(K29,'Kokeet'!$A$8:$B$23,2,FALSE)</f>
        <v>Valitse</v>
      </c>
      <c r="D29" s="14" t="str">
        <v>Ei tutkittu</v>
      </c>
      <c r="E29" s="15"/>
      <c r="F29" s="15"/>
      <c r="G29" s="15"/>
      <c r="H29" s="16"/>
      <c r="I29" s="21" t="n">
        <v>3</v>
      </c>
      <c r="J29" s="2" t="n">
        <f>IF(AND(D29="Todennettu",LEN(TRIM(E29))&gt;0),1,0)</f>
        <v>0</v>
      </c>
      <c r="K29" s="2" t="str">
        <v>K6</v>
      </c>
    </row>
    <row r="30" ht="74" customHeight="1">
      <c r="A30" s="5" t="str">
        <v>K7: Huoltokäynti, raportti ja laskutus</v>
      </c>
      <c r="B30" s="5" t="str">
        <f>IF('Kustannukset'!E$4="","Toimittaja 3",'Kustannukset'!E$4)</f>
        <v>Toimittaja 3</v>
      </c>
      <c r="C30" s="5" t="str">
        <f>VLOOKUP(K30,'Kokeet'!$A$8:$B$23,2,FALSE)</f>
        <v>Valitse</v>
      </c>
      <c r="D30" s="14" t="str">
        <v>Ei tutkittu</v>
      </c>
      <c r="E30" s="15"/>
      <c r="F30" s="15"/>
      <c r="G30" s="15"/>
      <c r="H30" s="16"/>
      <c r="I30" s="21" t="n">
        <v>3</v>
      </c>
      <c r="J30" s="2" t="n">
        <f>IF(AND(D30="Todennettu",LEN(TRIM(E30))&gt;0),1,0)</f>
        <v>0</v>
      </c>
      <c r="K30" s="2" t="str">
        <v>K7</v>
      </c>
    </row>
    <row r="31" ht="74" customHeight="1">
      <c r="A31" s="5" t="str">
        <v>K8: Oikeudet ja tietojen ulossaanti</v>
      </c>
      <c r="B31" s="5" t="str">
        <f>IF('Kustannukset'!E$4="","Toimittaja 3",'Kustannukset'!E$4)</f>
        <v>Toimittaja 3</v>
      </c>
      <c r="C31" s="5" t="str">
        <f>VLOOKUP(K31,'Kokeet'!$A$8:$B$23,2,FALSE)</f>
        <v>Valitse</v>
      </c>
      <c r="D31" s="14" t="str">
        <v>Ei tutkittu</v>
      </c>
      <c r="E31" s="15"/>
      <c r="F31" s="15"/>
      <c r="G31" s="15"/>
      <c r="H31" s="16"/>
      <c r="I31" s="21" t="n">
        <v>3</v>
      </c>
      <c r="J31" s="2" t="n">
        <f>IF(AND(D31="Todennettu",LEN(TRIM(E31))&gt;0),1,0)</f>
        <v>0</v>
      </c>
      <c r="K31" s="2" t="str">
        <v>K8</v>
      </c>
    </row>
  </sheetData>
  <autoFilter ref="A7:H31"/>
  <mergeCells>
    <mergeCell ref="A4:H5"/>
  </mergeCells>
  <dataValidations count="24">
    <dataValidation type="list" sqref="D8" showErrorMessage="1" allowBlank="1" errorStyle="stop">
      <formula1>"Ei tutkittu,Luvattu,Todennettu,Osittain,Ei täytä"</formula1>
    </dataValidation>
    <dataValidation type="list" sqref="D9" showErrorMessage="1" allowBlank="1" errorStyle="stop">
      <formula1>"Ei tutkittu,Luvattu,Todennettu,Osittain,Ei täytä"</formula1>
    </dataValidation>
    <dataValidation type="list" sqref="D10" showErrorMessage="1" allowBlank="1" errorStyle="stop">
      <formula1>"Ei tutkittu,Luvattu,Todennettu,Osittain,Ei täytä"</formula1>
    </dataValidation>
    <dataValidation type="list" sqref="D11" showErrorMessage="1" allowBlank="1" errorStyle="stop">
      <formula1>"Ei tutkittu,Luvattu,Todennettu,Osittain,Ei täytä"</formula1>
    </dataValidation>
    <dataValidation type="list" sqref="D12" showErrorMessage="1" allowBlank="1" errorStyle="stop">
      <formula1>"Ei tutkittu,Luvattu,Todennettu,Osittain,Ei täytä"</formula1>
    </dataValidation>
    <dataValidation type="list" sqref="D13" showErrorMessage="1" allowBlank="1" errorStyle="stop">
      <formula1>"Ei tutkittu,Luvattu,Todennettu,Osittain,Ei täytä"</formula1>
    </dataValidation>
    <dataValidation type="list" sqref="D14" showErrorMessage="1" allowBlank="1" errorStyle="stop">
      <formula1>"Ei tutkittu,Luvattu,Todennettu,Osittain,Ei täytä"</formula1>
    </dataValidation>
    <dataValidation type="list" sqref="D15" showErrorMessage="1" allowBlank="1" errorStyle="stop">
      <formula1>"Ei tutkittu,Luvattu,Todennettu,Osittain,Ei täytä"</formula1>
    </dataValidation>
    <dataValidation type="list" sqref="D16" showErrorMessage="1" allowBlank="1" errorStyle="stop">
      <formula1>"Ei tutkittu,Luvattu,Todennettu,Osittain,Ei täytä"</formula1>
    </dataValidation>
    <dataValidation type="list" sqref="D17" showErrorMessage="1" allowBlank="1" errorStyle="stop">
      <formula1>"Ei tutkittu,Luvattu,Todennettu,Osittain,Ei täytä"</formula1>
    </dataValidation>
    <dataValidation type="list" sqref="D18" showErrorMessage="1" allowBlank="1" errorStyle="stop">
      <formula1>"Ei tutkittu,Luvattu,Todennettu,Osittain,Ei täytä"</formula1>
    </dataValidation>
    <dataValidation type="list" sqref="D19" showErrorMessage="1" allowBlank="1" errorStyle="stop">
      <formula1>"Ei tutkittu,Luvattu,Todennettu,Osittain,Ei täytä"</formula1>
    </dataValidation>
    <dataValidation type="list" sqref="D20" showErrorMessage="1" allowBlank="1" errorStyle="stop">
      <formula1>"Ei tutkittu,Luvattu,Todennettu,Osittain,Ei täytä"</formula1>
    </dataValidation>
    <dataValidation type="list" sqref="D21" showErrorMessage="1" allowBlank="1" errorStyle="stop">
      <formula1>"Ei tutkittu,Luvattu,Todennettu,Osittain,Ei täytä"</formula1>
    </dataValidation>
    <dataValidation type="list" sqref="D22" showErrorMessage="1" allowBlank="1" errorStyle="stop">
      <formula1>"Ei tutkittu,Luvattu,Todennettu,Osittain,Ei täytä"</formula1>
    </dataValidation>
    <dataValidation type="list" sqref="D23" showErrorMessage="1" allowBlank="1" errorStyle="stop">
      <formula1>"Ei tutkittu,Luvattu,Todennettu,Osittain,Ei täytä"</formula1>
    </dataValidation>
    <dataValidation type="list" sqref="D24" showErrorMessage="1" allowBlank="1" errorStyle="stop">
      <formula1>"Ei tutkittu,Luvattu,Todennettu,Osittain,Ei täytä"</formula1>
    </dataValidation>
    <dataValidation type="list" sqref="D25" showErrorMessage="1" allowBlank="1" errorStyle="stop">
      <formula1>"Ei tutkittu,Luvattu,Todennettu,Osittain,Ei täytä"</formula1>
    </dataValidation>
    <dataValidation type="list" sqref="D26" showErrorMessage="1" allowBlank="1" errorStyle="stop">
      <formula1>"Ei tutkittu,Luvattu,Todennettu,Osittain,Ei täytä"</formula1>
    </dataValidation>
    <dataValidation type="list" sqref="D27" showErrorMessage="1" allowBlank="1" errorStyle="stop">
      <formula1>"Ei tutkittu,Luvattu,Todennettu,Osittain,Ei täytä"</formula1>
    </dataValidation>
    <dataValidation type="list" sqref="D28" showErrorMessage="1" allowBlank="1" errorStyle="stop">
      <formula1>"Ei tutkittu,Luvattu,Todennettu,Osittain,Ei täytä"</formula1>
    </dataValidation>
    <dataValidation type="list" sqref="D29" showErrorMessage="1" allowBlank="1" errorStyle="stop">
      <formula1>"Ei tutkittu,Luvattu,Todennettu,Osittain,Ei täytä"</formula1>
    </dataValidation>
    <dataValidation type="list" sqref="D30" showErrorMessage="1" allowBlank="1" errorStyle="stop">
      <formula1>"Ei tutkittu,Luvattu,Todennettu,Osittain,Ei täytä"</formula1>
    </dataValidation>
    <dataValidation type="list" sqref="D31" showErrorMessage="1" allowBlank="1" errorStyle="stop">
      <formula1>"Ei tutkittu,Luvattu,Todennettu,Osittain,Ei täytä"</formula1>
    </dataValidation>
  </dataValidations>
  <pageMargins left="0.25" right="0.25" top="0.4" bottom="0.4" header="0.15" footer="0.15"/>
  <pageSetup paperSize="9" orientation="landscape" fitToWidth="1" fitToHeight="0"/>
</worksheet>
</file>

<file path=xl/worksheets/sheet4.xml><?xml version="1.0" encoding="utf-8"?>
<worksheet xmlns="http://schemas.openxmlformats.org/spreadsheetml/2006/main">
  <sheetPr>
    <tabColor rgb="FF244D3E"/>
    <pageSetUpPr fitToPage="1"/>
  </sheetPr>
  <sheetViews>
    <sheetView showGridLines="0" workbookViewId="0">
      <pane ySplit="7" topLeftCell="A8" activePane="bottomLeft" state="frozen"/>
    </sheetView>
  </sheetViews>
  <sheetFormatPr defaultRowHeight="15"/>
  <cols>
    <col min="1" max="1" width="32.5" hidden="0" customWidth="1"/>
    <col min="2" max="2" width="11.25" hidden="0" customWidth="1"/>
    <col min="3" max="3" width="23.75" hidden="0" customWidth="1"/>
    <col min="4" max="4" width="23.75" hidden="0" customWidth="1"/>
    <col min="5" max="5" width="23.75" hidden="0" customWidth="1"/>
    <col min="6" max="6" width="36.25" hidden="0" customWidth="1"/>
  </cols>
  <sheetData>
    <row r="1" ht="28" customHeight="1">
      <c r="A1" s="2"/>
      <c r="B1" s="2"/>
      <c r="C1" s="2"/>
      <c r="D1" s="2"/>
      <c r="E1" s="2"/>
      <c r="F1" s="2"/>
    </row>
    <row r="2" ht="28" customHeight="1">
      <c r="A2" s="3" t="str">
        <v>Kustannukset</v>
      </c>
      <c r="B2" s="2"/>
      <c r="C2" s="2"/>
      <c r="D2" s="2"/>
      <c r="E2" s="2"/>
      <c r="F2" s="2"/>
    </row>
    <row r="3" ht="28" customHeight="1">
      <c r="A3" s="4"/>
      <c r="B3" s="4"/>
      <c r="C3" s="4"/>
      <c r="D3" s="4"/>
      <c r="E3" s="4"/>
      <c r="F3" s="4"/>
    </row>
    <row r="4" ht="28" customHeight="1">
      <c r="A4" s="2" t="str">
        <v>Toimittaja</v>
      </c>
      <c r="B4" s="2"/>
      <c r="C4" s="14"/>
      <c r="D4" s="15"/>
      <c r="E4" s="16"/>
      <c r="F4" s="2"/>
    </row>
    <row r="5" ht="38" customHeight="1">
      <c r="A5" s="5" t="str">
        <v>Anna sama laajuus kaikille. Hinnat ovat tarjouksen kuukausihintoja / yksikkö, ilman ALV:tä. Mukana oleva toiminto: 0 €. Tuntematon hinta: tyhjä.</v>
      </c>
      <c r="B5" s="2"/>
      <c r="C5" s="2"/>
      <c r="D5" s="2"/>
      <c r="E5" s="2"/>
      <c r="F5" s="2"/>
    </row>
    <row r="6" ht="38" customHeight="1">
      <c r="A6" s="5" t="str">
        <v>Peruskäyttäjien määrä on pakollinen. Anna valittujen kokeiden lisäosille määrä myös silloin, kun ne sisältyvät hintaan (yksikköhinta 0). Tarpeettoman lisäosan määrä on 0. Täytä vähimmäisveloitus ja kertakulut myös silloin, kun ne ovat 0.</v>
      </c>
      <c r="B6" s="2"/>
      <c r="C6" s="2"/>
      <c r="D6" s="2"/>
      <c r="E6" s="2"/>
      <c r="F6" s="2"/>
    </row>
    <row r="7" ht="38" customHeight="1">
      <c r="A7" s="8" t="str">
        <v>Kulu</v>
      </c>
      <c r="B7" s="8" t="str">
        <v>Määrä</v>
      </c>
      <c r="C7" s="8" t="str">
        <v>Yksikköhinta / kk 1</v>
      </c>
      <c r="D7" s="8" t="str">
        <v>Yksikköhinta / kk 2</v>
      </c>
      <c r="E7" s="8" t="str">
        <v>Yksikköhinta / kk 3</v>
      </c>
      <c r="F7" s="8" t="str">
        <v>Tarjouksen sisältö ja laskentaperuste</v>
      </c>
    </row>
    <row r="8" ht="42" customHeight="1">
      <c r="A8" s="5" t="str">
        <v>Peruspalvelun käyttäjät</v>
      </c>
      <c r="B8" s="31"/>
      <c r="C8" s="34"/>
      <c r="D8" s="34"/>
      <c r="E8" s="34"/>
      <c r="F8" s="24"/>
    </row>
    <row r="9" ht="42" customHeight="1">
      <c r="A9" s="5" t="str">
        <v>Projektien käyttäjät</v>
      </c>
      <c r="B9" s="32" t="n">
        <v>0</v>
      </c>
      <c r="C9" s="35"/>
      <c r="D9" s="35"/>
      <c r="E9" s="35"/>
      <c r="F9" s="27"/>
    </row>
    <row r="10" ht="42" customHeight="1">
      <c r="A10" s="5" t="str">
        <v>Kenttätyön käyttäjät</v>
      </c>
      <c r="B10" s="32" t="n">
        <v>0</v>
      </c>
      <c r="C10" s="35"/>
      <c r="D10" s="35"/>
      <c r="E10" s="35"/>
      <c r="F10" s="27"/>
    </row>
    <row r="11" ht="42" customHeight="1">
      <c r="A11" s="5" t="str">
        <v>Matkat ja kulut -käyttäjät</v>
      </c>
      <c r="B11" s="32" t="n">
        <v>0</v>
      </c>
      <c r="C11" s="35"/>
      <c r="D11" s="35"/>
      <c r="E11" s="35"/>
      <c r="F11" s="27"/>
    </row>
    <row r="12" ht="42" customHeight="1">
      <c r="A12" s="5" t="str">
        <v>Palkkaliittymät</v>
      </c>
      <c r="B12" s="32" t="n">
        <v>0</v>
      </c>
      <c r="C12" s="35"/>
      <c r="D12" s="35"/>
      <c r="E12" s="35"/>
      <c r="F12" s="27"/>
    </row>
    <row r="13" ht="42" customHeight="1">
      <c r="A13" s="5" t="str">
        <v>Laskutuksen kiinteä kk-maksu</v>
      </c>
      <c r="B13" s="32" t="n">
        <v>0</v>
      </c>
      <c r="C13" s="35"/>
      <c r="D13" s="35"/>
      <c r="E13" s="35"/>
      <c r="F13" s="27"/>
    </row>
    <row r="14" ht="42" customHeight="1">
      <c r="A14" s="5" t="str">
        <v>Muut jatkuvat kulut</v>
      </c>
      <c r="B14" s="33" t="n">
        <v>0</v>
      </c>
      <c r="C14" s="36"/>
      <c r="D14" s="36"/>
      <c r="E14" s="36"/>
      <c r="F14" s="30"/>
    </row>
    <row r="15" ht="28" customHeight="1">
      <c r="A15" s="2"/>
      <c r="B15" s="2"/>
      <c r="C15" s="37"/>
      <c r="D15" s="37"/>
      <c r="E15" s="37"/>
      <c r="F15" s="2"/>
    </row>
    <row r="16" ht="28" customHeight="1">
      <c r="A16" s="2" t="str">
        <v>Rivien summa / kk</v>
      </c>
      <c r="B16" s="2"/>
      <c r="C16" s="37" t="str">
        <f>IF(AND(IF(OR('Kokeet'!B14="Pakollinen",'Kokeet'!B14="Hyödyllinen",'Kokeet'!B18="Pakollinen",'Kokeet'!B18="Hyödyllinen"),$B$9&gt;0,TRUE),IF(OR('Kokeet'!B20="Pakollinen",'Kokeet'!B20="Hyödyllinen"),$B$10&gt;0,TRUE),IF(OR('Kokeet'!B12="Pakollinen",'Kokeet'!B12="Hyödyllinen"),$B$12&gt;0,TRUE),IF(OR('Kokeet'!B18="Pakollinen",'Kokeet'!B18="Hyödyllinen"),$B$13&gt;0,TRUE),ISNUMBER($B$8),$B$8&gt;0,$B$9&lt;=$B$8,$B$10&lt;=$B$8,$B$11&lt;=$B$8,COUNT($B$8:$B$14)=7,MIN($B$8:$B$14)&gt;=0,IF($B$8&gt;0,AND(ISNUMBER(C8),C8&gt;=0),TRUE),IF($B$9&gt;0,AND(ISNUMBER(C9),C9&gt;=0),TRUE),IF($B$10&gt;0,AND(ISNUMBER(C10),C10&gt;=0),TRUE),IF($B$11&gt;0,AND(ISNUMBER(C11),C11&gt;=0),TRUE),IF($B$12&gt;0,AND(ISNUMBER(C12),C12&gt;=0),TRUE),IF($B$13&gt;0,AND(ISNUMBER(C13),C13&gt;=0),TRUE),IF($B$14&gt;0,AND(ISNUMBER(C14),C14&gt;=0),TRUE)),SUMPRODUCT($B$8:$B$14,C8:C14),"Kesken")</f>
        <v>Kesken</v>
      </c>
      <c r="D16" s="37" t="str">
        <f>IF(AND(IF(OR('Kokeet'!B14="Pakollinen",'Kokeet'!B14="Hyödyllinen",'Kokeet'!B18="Pakollinen",'Kokeet'!B18="Hyödyllinen"),$B$9&gt;0,TRUE),IF(OR('Kokeet'!B20="Pakollinen",'Kokeet'!B20="Hyödyllinen"),$B$10&gt;0,TRUE),IF(OR('Kokeet'!B12="Pakollinen",'Kokeet'!B12="Hyödyllinen"),$B$12&gt;0,TRUE),IF(OR('Kokeet'!B18="Pakollinen",'Kokeet'!B18="Hyödyllinen"),$B$13&gt;0,TRUE),ISNUMBER($B$8),$B$8&gt;0,$B$9&lt;=$B$8,$B$10&lt;=$B$8,$B$11&lt;=$B$8,COUNT($B$8:$B$14)=7,MIN($B$8:$B$14)&gt;=0,IF($B$8&gt;0,AND(ISNUMBER(D8),D8&gt;=0),TRUE),IF($B$9&gt;0,AND(ISNUMBER(D9),D9&gt;=0),TRUE),IF($B$10&gt;0,AND(ISNUMBER(D10),D10&gt;=0),TRUE),IF($B$11&gt;0,AND(ISNUMBER(D11),D11&gt;=0),TRUE),IF($B$12&gt;0,AND(ISNUMBER(D12),D12&gt;=0),TRUE),IF($B$13&gt;0,AND(ISNUMBER(D13),D13&gt;=0),TRUE),IF($B$14&gt;0,AND(ISNUMBER(D14),D14&gt;=0),TRUE)),SUMPRODUCT($B$8:$B$14,D8:D14),"Kesken")</f>
        <v>Kesken</v>
      </c>
      <c r="E16" s="37" t="str">
        <f>IF(AND(IF(OR('Kokeet'!B14="Pakollinen",'Kokeet'!B14="Hyödyllinen",'Kokeet'!B18="Pakollinen",'Kokeet'!B18="Hyödyllinen"),$B$9&gt;0,TRUE),IF(OR('Kokeet'!B20="Pakollinen",'Kokeet'!B20="Hyödyllinen"),$B$10&gt;0,TRUE),IF(OR('Kokeet'!B12="Pakollinen",'Kokeet'!B12="Hyödyllinen"),$B$12&gt;0,TRUE),IF(OR('Kokeet'!B18="Pakollinen",'Kokeet'!B18="Hyödyllinen"),$B$13&gt;0,TRUE),ISNUMBER($B$8),$B$8&gt;0,$B$9&lt;=$B$8,$B$10&lt;=$B$8,$B$11&lt;=$B$8,COUNT($B$8:$B$14)=7,MIN($B$8:$B$14)&gt;=0,IF($B$8&gt;0,AND(ISNUMBER(E8),E8&gt;=0),TRUE),IF($B$9&gt;0,AND(ISNUMBER(E9),E9&gt;=0),TRUE),IF($B$10&gt;0,AND(ISNUMBER(E10),E10&gt;=0),TRUE),IF($B$11&gt;0,AND(ISNUMBER(E11),E11&gt;=0),TRUE),IF($B$12&gt;0,AND(ISNUMBER(E12),E12&gt;=0),TRUE),IF($B$13&gt;0,AND(ISNUMBER(E13),E13&gt;=0),TRUE),IF($B$14&gt;0,AND(ISNUMBER(E14),E14&gt;=0),TRUE)),SUMPRODUCT($B$8:$B$14,E8:E14),"Kesken")</f>
        <v>Kesken</v>
      </c>
      <c r="F16" s="2"/>
    </row>
    <row r="17" ht="28" customHeight="1">
      <c r="A17" s="2" t="str">
        <v>Vähimmäisveloitus / kk</v>
      </c>
      <c r="B17" s="2"/>
      <c r="C17" s="40"/>
      <c r="D17" s="41"/>
      <c r="E17" s="42"/>
      <c r="F17" s="2"/>
    </row>
    <row r="18" ht="28" customHeight="1">
      <c r="A18" s="46" t="str">
        <v>Maksettava / kk</v>
      </c>
      <c r="B18" s="46"/>
      <c r="C18" s="47" t="str">
        <f>IF(AND(ISNUMBER(C16),ISNUMBER(C17),C17&gt;=0),MAX(C16,C17),"Kesken")</f>
        <v>Kesken</v>
      </c>
      <c r="D18" s="47" t="str">
        <f>IF(AND(ISNUMBER(D16),ISNUMBER(D17),D17&gt;=0),MAX(D16,D17),"Kesken")</f>
        <v>Kesken</v>
      </c>
      <c r="E18" s="47" t="str">
        <f>IF(AND(ISNUMBER(E16),ISNUMBER(E17),E17&gt;=0),MAX(E16,E17),"Kesken")</f>
        <v>Kesken</v>
      </c>
      <c r="F18" s="2"/>
    </row>
    <row r="19" ht="28" customHeight="1">
      <c r="A19" s="2"/>
      <c r="B19" s="2"/>
      <c r="C19" s="37"/>
      <c r="D19" s="37"/>
      <c r="E19" s="37"/>
      <c r="F19" s="2"/>
    </row>
    <row r="20" ht="28" customHeight="1">
      <c r="A20" s="2" t="str">
        <v>Käyttöönotto</v>
      </c>
      <c r="B20" s="2"/>
      <c r="C20" s="43"/>
      <c r="D20" s="34"/>
      <c r="E20" s="34"/>
      <c r="F20" s="24"/>
    </row>
    <row r="21" ht="28" customHeight="1">
      <c r="A21" s="2" t="str">
        <v>Liittymien toteutus</v>
      </c>
      <c r="B21" s="2"/>
      <c r="C21" s="44"/>
      <c r="D21" s="35"/>
      <c r="E21" s="35"/>
      <c r="F21" s="27"/>
    </row>
    <row r="22" ht="28" customHeight="1">
      <c r="A22" s="2" t="str">
        <v>Tietojen tuonti</v>
      </c>
      <c r="B22" s="2"/>
      <c r="C22" s="44"/>
      <c r="D22" s="35"/>
      <c r="E22" s="35"/>
      <c r="F22" s="27"/>
    </row>
    <row r="23" ht="28" customHeight="1">
      <c r="A23" s="2" t="str">
        <v>Koulutus</v>
      </c>
      <c r="B23" s="2"/>
      <c r="C23" s="45"/>
      <c r="D23" s="36"/>
      <c r="E23" s="36"/>
      <c r="F23" s="30"/>
    </row>
    <row r="24" ht="28" customHeight="1">
      <c r="A24" s="2"/>
      <c r="B24" s="2"/>
      <c r="C24" s="37"/>
      <c r="D24" s="37"/>
      <c r="E24" s="37"/>
      <c r="F24" s="2"/>
    </row>
    <row r="25" ht="28" customHeight="1">
      <c r="A25" s="48" t="str">
        <v>1. vuosi</v>
      </c>
      <c r="B25" s="48"/>
      <c r="C25" s="49" t="str">
        <f>IF(AND(ISNUMBER(C18),COUNT(C20:C23)=4,MIN(C20:C23)&gt;=0),C18*12+SUM(C20:C23),"Kesken")</f>
        <v>Kesken</v>
      </c>
      <c r="D25" s="49" t="str">
        <f>IF(AND(ISNUMBER(D18),COUNT(D20:D23)=4,MIN(D20:D23)&gt;=0),D18*12+SUM(D20:D23),"Kesken")</f>
        <v>Kesken</v>
      </c>
      <c r="E25" s="49" t="str">
        <f>IF(AND(ISNUMBER(E18),COUNT(E20:E23)=4,MIN(E20:E23)&gt;=0),E18*12+SUM(E20:E23),"Kesken")</f>
        <v>Kesken</v>
      </c>
      <c r="F25" s="2"/>
    </row>
    <row r="26" ht="28" customHeight="1">
      <c r="A26" s="48" t="str">
        <v>3 vuotta</v>
      </c>
      <c r="B26" s="48"/>
      <c r="C26" s="49" t="str">
        <f>IF(AND(ISNUMBER(C18),COUNT(C20:C23)=4,MIN(C20:C23)&gt;=0),C18*36+SUM(C20:C23),"Kesken")</f>
        <v>Kesken</v>
      </c>
      <c r="D26" s="49" t="str">
        <f>IF(AND(ISNUMBER(D18),COUNT(D20:D23)=4,MIN(D20:D23)&gt;=0),D18*36+SUM(D20:D23),"Kesken")</f>
        <v>Kesken</v>
      </c>
      <c r="E26" s="49" t="str">
        <f>IF(AND(ISNUMBER(E18),COUNT(E20:E23)=4,MIN(E20:E23)&gt;=0),E18*36+SUM(E20:E23),"Kesken")</f>
        <v>Kesken</v>
      </c>
      <c r="F26" s="2"/>
    </row>
    <row r="27" ht="28" customHeight="1">
      <c r="A27" s="2"/>
      <c r="B27" s="2"/>
      <c r="C27" s="2"/>
      <c r="D27" s="2"/>
      <c r="E27" s="2"/>
      <c r="F27" s="2"/>
    </row>
    <row r="28" ht="28" customHeight="1">
      <c r="A28" s="5" t="str">
        <v>1. vuosi = 12 × kuukausihinta + kertakulut. 3 vuotta = 36 × kuukausihinta + kertakulut, samoilla hinnoilla ja määrillä. Käyttöön perustuvat maksut sisällytetään arvioituun kuukausikuluun. Kirjaa oletus tarjouksen perusteisiin.</v>
      </c>
      <c r="B28" s="2"/>
      <c r="C28" s="2"/>
      <c r="D28" s="2"/>
      <c r="E28" s="2"/>
      <c r="F28" s="2"/>
    </row>
    <row r="29" ht="28" customHeight="1">
      <c r="A29" s="2"/>
      <c r="B29" s="2"/>
      <c r="C29" s="2"/>
      <c r="D29" s="2"/>
      <c r="E29" s="2"/>
      <c r="F29" s="2"/>
    </row>
    <row r="30" ht="40" customHeight="1">
      <c r="A30" s="5" t="str">
        <v>Tarjouksen päiväys, voimassaolo, irtisanomisaika ja hinnankorotusehto</v>
      </c>
      <c r="B30" s="22"/>
      <c r="C30" s="23"/>
      <c r="D30" s="23"/>
      <c r="E30" s="23"/>
      <c r="F30" s="24"/>
    </row>
    <row r="31" ht="40" customHeight="1">
      <c r="A31" s="2"/>
      <c r="B31" s="28"/>
      <c r="C31" s="29"/>
      <c r="D31" s="29"/>
      <c r="E31" s="29"/>
      <c r="F31" s="30"/>
    </row>
  </sheetData>
  <mergeCells>
    <mergeCell ref="A5:F5"/>
    <mergeCell ref="A6:F6"/>
    <mergeCell ref="A28:F29"/>
    <mergeCell ref="B30:F31"/>
  </mergeCells>
  <dataValidations count="4">
    <dataValidation type="whole" errorStyle="stop" operator="between" showErrorMessage="1" errorTitle="Kesken" error="0–1000000" sqref="B8:B14" allowBlank="1">
      <formula1>0</formula1>
      <formula2>1000000</formula2>
    </dataValidation>
    <dataValidation type="decimal" errorStyle="stop" operator="between" showErrorMessage="1" errorTitle="Kesken" error="0–1000000000" sqref="C8:E14" allowBlank="1">
      <formula1>0</formula1>
      <formula2>1000000000</formula2>
    </dataValidation>
    <dataValidation type="decimal" errorStyle="stop" operator="between" showErrorMessage="1" errorTitle="Kesken" error="0–1000000000" sqref="C17:E17" allowBlank="1">
      <formula1>0</formula1>
      <formula2>1000000000</formula2>
    </dataValidation>
    <dataValidation type="decimal" errorStyle="stop" operator="between" showErrorMessage="1" errorTitle="Kesken" error="0–1000000000" sqref="C20:E23" allowBlank="1">
      <formula1>0</formula1>
      <formula2>1000000000</formula2>
    </dataValidation>
  </dataValidations>
  <pageMargins left="0.25" right="0.25" top="0.4" bottom="0.4" header="0.15" footer="0.15"/>
  <pageSetup paperSize="9" orientation="landscape" fitToWidth="1" fitToHeight="0"/>
</worksheet>
</file>